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yemik\Desktop\"/>
    </mc:Choice>
  </mc:AlternateContent>
  <xr:revisionPtr revIDLastSave="0" documentId="13_ncr:1_{F4BA5C31-8803-49AF-A469-895871570936}" xr6:coauthVersionLast="45" xr6:coauthVersionMax="45" xr10:uidLastSave="{00000000-0000-0000-0000-000000000000}"/>
  <bookViews>
    <workbookView xWindow="-120" yWindow="-120" windowWidth="20730" windowHeight="11160" tabRatio="797" firstSheet="3" activeTab="5" xr2:uid="{00000000-000D-0000-FFFF-FFFF00000000}"/>
  </bookViews>
  <sheets>
    <sheet name="Total National Debt Q2 2019" sheetId="37" r:id="rId1"/>
    <sheet name="national ext debt stock q22019 " sheetId="39" r:id="rId2"/>
    <sheet name="nation extern debtstock q2 2019" sheetId="38" r:id="rId3"/>
    <sheet name="FGN DomesticDebt Q22019 by type" sheetId="40" r:id="rId4"/>
    <sheet name="Q2 2019Dom Debt-States,FGN,FCT " sheetId="41" r:id="rId5"/>
    <sheet name="q2 2019 EXTERNAL DEBT SERVICE" sheetId="42" r:id="rId6"/>
    <sheet name="Q2 2019 DEBT SERVICE" sheetId="43" r:id="rId7"/>
    <sheet name="External Debt 2011-June 30 2019" sheetId="14" r:id="rId8"/>
    <sheet name="Domestic Debt 2011-June 30 2019" sheetId="16" r:id="rId9"/>
    <sheet name="External Debt Stock 2011" sheetId="4" r:id="rId10"/>
    <sheet name="External Debt Stock 2012" sheetId="5" r:id="rId11"/>
    <sheet name="External Debt Stock 2013" sheetId="6" r:id="rId12"/>
    <sheet name="External Debt Stock 2014" sheetId="7" r:id="rId13"/>
    <sheet name="External Debt Stock 2015" sheetId="8" r:id="rId14"/>
    <sheet name="External Debt Stock 2016" sheetId="1" r:id="rId15"/>
    <sheet name="External Debt Stock 30June 2017" sheetId="15" r:id="rId16"/>
    <sheet name="External Debt Stock 30June 2018" sheetId="20" r:id="rId17"/>
    <sheet name="Domestic Debt Stock 2011" sheetId="9" r:id="rId18"/>
    <sheet name="Domestic Debt Stock 2012" sheetId="10" r:id="rId19"/>
    <sheet name="Domestic Debt Stock 2013" sheetId="11" r:id="rId20"/>
    <sheet name="Domestic Debt Stock 2014" sheetId="12" r:id="rId21"/>
    <sheet name="Domestic Debt Stock 2015" sheetId="13" r:id="rId22"/>
    <sheet name="Domestic Debt Stock 2016" sheetId="3" r:id="rId23"/>
    <sheet name="Domestic Debt Stock 30 June2017" sheetId="17" r:id="rId24"/>
    <sheet name="Domestic Debt Stock 30June 2018" sheetId="21" r:id="rId25"/>
    <sheet name="Sheet4" sheetId="22" r:id="rId26"/>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8" i="41" l="1"/>
  <c r="J47" i="41"/>
  <c r="I48" i="41"/>
  <c r="I47" i="41"/>
  <c r="E48" i="41"/>
  <c r="E47" i="41"/>
  <c r="J9" i="40"/>
  <c r="J10" i="40"/>
  <c r="J11" i="40"/>
  <c r="J12" i="40"/>
  <c r="J13" i="40"/>
  <c r="J14" i="40"/>
  <c r="J15" i="40"/>
  <c r="J8" i="40"/>
  <c r="G10" i="40"/>
  <c r="G9" i="40"/>
  <c r="G13" i="40"/>
  <c r="G12" i="40"/>
  <c r="G11" i="40"/>
  <c r="G15" i="40"/>
  <c r="G14" i="40"/>
  <c r="G8" i="40"/>
  <c r="T7" i="38"/>
  <c r="T8" i="38"/>
  <c r="T9" i="38"/>
  <c r="T10" i="38"/>
  <c r="T11" i="38"/>
  <c r="T12" i="38"/>
  <c r="T13" i="38"/>
  <c r="T14" i="38"/>
  <c r="T15" i="38"/>
  <c r="T16" i="38"/>
  <c r="T17" i="38"/>
  <c r="T18" i="38"/>
  <c r="T19" i="38"/>
  <c r="T20" i="38"/>
  <c r="T21" i="38"/>
  <c r="T22" i="38"/>
  <c r="T23" i="38"/>
  <c r="T24" i="38"/>
  <c r="T25" i="38"/>
  <c r="T26" i="38"/>
  <c r="T27" i="38"/>
  <c r="T28" i="38"/>
  <c r="T29" i="38"/>
  <c r="T30" i="38"/>
  <c r="T31" i="38"/>
  <c r="T32" i="38"/>
  <c r="T33" i="38"/>
  <c r="T34" i="38"/>
  <c r="T35" i="38"/>
  <c r="T36" i="38"/>
  <c r="T37" i="38"/>
  <c r="T38" i="38"/>
  <c r="T39" i="38"/>
  <c r="T40" i="38"/>
  <c r="T41" i="38"/>
  <c r="T42" i="38"/>
  <c r="T43" i="38"/>
  <c r="T44" i="38"/>
  <c r="T45" i="38"/>
  <c r="T6" i="38"/>
  <c r="S45" i="38"/>
  <c r="S7" i="38"/>
  <c r="S8" i="38"/>
  <c r="S9" i="38"/>
  <c r="S10" i="38"/>
  <c r="S11" i="38"/>
  <c r="S12" i="38"/>
  <c r="S13" i="38"/>
  <c r="S14" i="38"/>
  <c r="S15" i="38"/>
  <c r="S16" i="38"/>
  <c r="S17" i="38"/>
  <c r="S18" i="38"/>
  <c r="S19" i="38"/>
  <c r="S20" i="38"/>
  <c r="S21" i="38"/>
  <c r="S22" i="38"/>
  <c r="S23" i="38"/>
  <c r="S24" i="38"/>
  <c r="S25" i="38"/>
  <c r="S26" i="38"/>
  <c r="S27" i="38"/>
  <c r="S28" i="38"/>
  <c r="S29" i="38"/>
  <c r="S30" i="38"/>
  <c r="S31" i="38"/>
  <c r="S32" i="38"/>
  <c r="S33" i="38"/>
  <c r="S34" i="38"/>
  <c r="S35" i="38"/>
  <c r="S36" i="38"/>
  <c r="S37" i="38"/>
  <c r="S38" i="38"/>
  <c r="S39" i="38"/>
  <c r="S40" i="38"/>
  <c r="S41" i="38"/>
  <c r="S42" i="38"/>
  <c r="S43" i="38"/>
  <c r="S44" i="38"/>
  <c r="S6" i="38"/>
  <c r="T5" i="38"/>
  <c r="N45" i="38"/>
  <c r="M44" i="38"/>
  <c r="M45" i="38" s="1"/>
  <c r="O42" i="38"/>
  <c r="O41" i="38"/>
  <c r="O40" i="38"/>
  <c r="O39" i="38"/>
  <c r="O38" i="38"/>
  <c r="O37" i="38"/>
  <c r="O36" i="38"/>
  <c r="O35" i="38"/>
  <c r="L34" i="38"/>
  <c r="L43" i="38" s="1"/>
  <c r="L45" i="38" s="1"/>
  <c r="K34" i="38"/>
  <c r="O34" i="38" s="1"/>
  <c r="O33" i="38"/>
  <c r="K32" i="38"/>
  <c r="O32" i="38" s="1"/>
  <c r="K31" i="38"/>
  <c r="O31" i="38" s="1"/>
  <c r="O30" i="38"/>
  <c r="K29" i="38"/>
  <c r="O29" i="38" s="1"/>
  <c r="O28" i="38"/>
  <c r="O27" i="38"/>
  <c r="O26" i="38"/>
  <c r="O25" i="38"/>
  <c r="O24" i="38"/>
  <c r="O23" i="38"/>
  <c r="O22" i="38"/>
  <c r="O21" i="38"/>
  <c r="O20" i="38"/>
  <c r="K19" i="38"/>
  <c r="O19" i="38" s="1"/>
  <c r="O18" i="38"/>
  <c r="O17" i="38"/>
  <c r="O16" i="38"/>
  <c r="O15" i="38"/>
  <c r="K14" i="38"/>
  <c r="O14" i="38" s="1"/>
  <c r="O13" i="38"/>
  <c r="O12" i="38"/>
  <c r="O11" i="38"/>
  <c r="O10" i="38"/>
  <c r="O9" i="38"/>
  <c r="O8" i="38"/>
  <c r="K7" i="38"/>
  <c r="I7" i="38"/>
  <c r="I8" i="38" s="1"/>
  <c r="I9" i="38" s="1"/>
  <c r="I10" i="38" s="1"/>
  <c r="I11" i="38" s="1"/>
  <c r="I12" i="38" s="1"/>
  <c r="I13" i="38" s="1"/>
  <c r="I14" i="38" s="1"/>
  <c r="I15" i="38" s="1"/>
  <c r="I16" i="38" s="1"/>
  <c r="I17" i="38" s="1"/>
  <c r="I18" i="38" s="1"/>
  <c r="I19" i="38" s="1"/>
  <c r="I20" i="38" s="1"/>
  <c r="I21" i="38" s="1"/>
  <c r="I22" i="38" s="1"/>
  <c r="I23" i="38" s="1"/>
  <c r="I24" i="38" s="1"/>
  <c r="I25" i="38" s="1"/>
  <c r="I26" i="38" s="1"/>
  <c r="I27" i="38" s="1"/>
  <c r="I28" i="38" s="1"/>
  <c r="I29" i="38" s="1"/>
  <c r="I30" i="38" s="1"/>
  <c r="I31" i="38" s="1"/>
  <c r="I32" i="38" s="1"/>
  <c r="I33" i="38" s="1"/>
  <c r="I34" i="38" s="1"/>
  <c r="I35" i="38" s="1"/>
  <c r="I36" i="38" s="1"/>
  <c r="I37" i="38" s="1"/>
  <c r="I38" i="38" s="1"/>
  <c r="I39" i="38" s="1"/>
  <c r="I40" i="38" s="1"/>
  <c r="I41" i="38" s="1"/>
  <c r="I42" i="38" s="1"/>
  <c r="O6" i="38"/>
  <c r="J10" i="39"/>
  <c r="J12" i="39"/>
  <c r="J14" i="39"/>
  <c r="J15" i="39"/>
  <c r="J16" i="39"/>
  <c r="J17" i="39"/>
  <c r="J18" i="39"/>
  <c r="J22" i="39"/>
  <c r="J23" i="39"/>
  <c r="J24" i="39"/>
  <c r="J25" i="39"/>
  <c r="J26" i="39"/>
  <c r="J30" i="39"/>
  <c r="J31" i="39"/>
  <c r="J9" i="39"/>
  <c r="G32" i="39"/>
  <c r="J32" i="39" s="1"/>
  <c r="G27" i="39"/>
  <c r="J27" i="39" s="1"/>
  <c r="G19" i="39"/>
  <c r="J19" i="39" s="1"/>
  <c r="J10" i="41"/>
  <c r="J11" i="41"/>
  <c r="J12" i="41"/>
  <c r="J13" i="41"/>
  <c r="J14" i="41"/>
  <c r="J15" i="41"/>
  <c r="J16" i="41"/>
  <c r="J17" i="41"/>
  <c r="J18" i="41"/>
  <c r="J19" i="41"/>
  <c r="J20" i="41"/>
  <c r="J21" i="41"/>
  <c r="J22" i="41"/>
  <c r="J23" i="41"/>
  <c r="J24" i="41"/>
  <c r="J25" i="41"/>
  <c r="J26" i="41"/>
  <c r="J27" i="41"/>
  <c r="J28" i="41"/>
  <c r="J29" i="41"/>
  <c r="J30" i="41"/>
  <c r="J31" i="41"/>
  <c r="J32" i="41"/>
  <c r="J33" i="41"/>
  <c r="J34" i="41"/>
  <c r="J35" i="41"/>
  <c r="J36" i="41"/>
  <c r="J37" i="41"/>
  <c r="J38" i="41"/>
  <c r="J39" i="41"/>
  <c r="J40" i="41"/>
  <c r="J41" i="41"/>
  <c r="J42" i="41"/>
  <c r="J43" i="41"/>
  <c r="J44" i="41"/>
  <c r="J45" i="41"/>
  <c r="J46" i="41"/>
  <c r="J9" i="41"/>
  <c r="I10" i="41"/>
  <c r="I11" i="41"/>
  <c r="I12" i="41"/>
  <c r="I13" i="41"/>
  <c r="I14" i="41"/>
  <c r="I15" i="41"/>
  <c r="I16" i="41"/>
  <c r="I17" i="41"/>
  <c r="I18" i="41"/>
  <c r="I19" i="41"/>
  <c r="I20" i="41"/>
  <c r="I21" i="41"/>
  <c r="I22" i="41"/>
  <c r="I23" i="41"/>
  <c r="I24" i="41"/>
  <c r="I25" i="41"/>
  <c r="I26" i="41"/>
  <c r="I27" i="41"/>
  <c r="I28" i="41"/>
  <c r="I29" i="41"/>
  <c r="I30" i="41"/>
  <c r="I31" i="41"/>
  <c r="I32" i="41"/>
  <c r="I33" i="41"/>
  <c r="I34" i="41"/>
  <c r="I35" i="41"/>
  <c r="I36" i="41"/>
  <c r="I37" i="41"/>
  <c r="I38" i="41"/>
  <c r="I39" i="41"/>
  <c r="I40" i="41"/>
  <c r="I41" i="41"/>
  <c r="I42" i="41"/>
  <c r="I43" i="41"/>
  <c r="I44" i="41"/>
  <c r="I45" i="41"/>
  <c r="I46" i="41"/>
  <c r="I9" i="41"/>
  <c r="G47" i="41"/>
  <c r="G46" i="41"/>
  <c r="G48" i="41" s="1"/>
  <c r="O8" i="37"/>
  <c r="O9" i="37"/>
  <c r="O10" i="37"/>
  <c r="O11" i="37"/>
  <c r="O12" i="37"/>
  <c r="O13" i="37"/>
  <c r="O7" i="37"/>
  <c r="N8" i="37"/>
  <c r="N9" i="37"/>
  <c r="N10" i="37"/>
  <c r="N11" i="37"/>
  <c r="N12" i="37"/>
  <c r="N7" i="37"/>
  <c r="K6" i="37"/>
  <c r="K8" i="37"/>
  <c r="K9" i="37"/>
  <c r="K10" i="37"/>
  <c r="K11" i="37"/>
  <c r="K12" i="37"/>
  <c r="K13" i="37"/>
  <c r="K7" i="37"/>
  <c r="I13" i="37"/>
  <c r="N13" i="37" s="1"/>
  <c r="C15" i="40"/>
  <c r="C14" i="40"/>
  <c r="C13" i="40"/>
  <c r="C12" i="40"/>
  <c r="C11" i="40"/>
  <c r="C10" i="40"/>
  <c r="C9" i="40"/>
  <c r="C8" i="40"/>
  <c r="G49" i="38"/>
  <c r="F44" i="38"/>
  <c r="E44" i="38"/>
  <c r="G42" i="38"/>
  <c r="G41" i="38"/>
  <c r="G40" i="38"/>
  <c r="G39" i="38"/>
  <c r="G38" i="38"/>
  <c r="G37" i="38"/>
  <c r="G36" i="38"/>
  <c r="G35" i="38"/>
  <c r="D34" i="38"/>
  <c r="D43" i="38" s="1"/>
  <c r="D44" i="38" s="1"/>
  <c r="C34" i="38"/>
  <c r="G34" i="38" s="1"/>
  <c r="G33" i="38"/>
  <c r="G32" i="38"/>
  <c r="C32" i="38"/>
  <c r="C31" i="38"/>
  <c r="G31" i="38" s="1"/>
  <c r="G30" i="38"/>
  <c r="G29" i="38"/>
  <c r="C29" i="38"/>
  <c r="G28" i="38"/>
  <c r="G27" i="38"/>
  <c r="G26" i="38"/>
  <c r="G25" i="38"/>
  <c r="G24" i="38"/>
  <c r="G23" i="38"/>
  <c r="G22" i="38"/>
  <c r="C21" i="38"/>
  <c r="G21" i="38" s="1"/>
  <c r="G20" i="38"/>
  <c r="C19" i="38"/>
  <c r="G19" i="38" s="1"/>
  <c r="G18" i="38"/>
  <c r="G17" i="38"/>
  <c r="G16" i="38"/>
  <c r="G15" i="38"/>
  <c r="C14" i="38"/>
  <c r="G14" i="38" s="1"/>
  <c r="G13" i="38"/>
  <c r="G12" i="38"/>
  <c r="G11" i="38"/>
  <c r="G10" i="38"/>
  <c r="G9" i="38"/>
  <c r="G8" i="38"/>
  <c r="C7" i="38"/>
  <c r="C43" i="38" s="1"/>
  <c r="A7" i="38"/>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A38" i="38" s="1"/>
  <c r="A39" i="38" s="1"/>
  <c r="A40" i="38" s="1"/>
  <c r="A41" i="38" s="1"/>
  <c r="A42" i="38" s="1"/>
  <c r="G6" i="38"/>
  <c r="K43" i="38" l="1"/>
  <c r="K44" i="38" s="1"/>
  <c r="O44" i="38" s="1"/>
  <c r="G7" i="38"/>
  <c r="O7" i="38"/>
  <c r="G34" i="39"/>
  <c r="J34" i="39" s="1"/>
  <c r="C44" i="38"/>
  <c r="C46" i="38" s="1"/>
  <c r="G43" i="38"/>
  <c r="O43" i="38" l="1"/>
  <c r="O45" i="38" s="1"/>
  <c r="H19" i="39"/>
  <c r="H32" i="39"/>
  <c r="H27" i="39"/>
  <c r="G44" i="38"/>
  <c r="G51" i="38" s="1"/>
  <c r="G50" i="38"/>
  <c r="G52" i="38" s="1"/>
  <c r="H34" i="39" l="1"/>
  <c r="J5" i="16" l="1"/>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3" i="16" s="1"/>
  <c r="J4" i="16"/>
  <c r="J11" i="14"/>
  <c r="J27" i="14"/>
  <c r="F45" i="20"/>
  <c r="E44" i="20"/>
  <c r="E45" i="20" s="1"/>
  <c r="G42" i="20"/>
  <c r="J40" i="14" s="1"/>
  <c r="G41" i="20"/>
  <c r="J39" i="14" s="1"/>
  <c r="G40" i="20"/>
  <c r="G39" i="20"/>
  <c r="J37" i="14" s="1"/>
  <c r="G38" i="20"/>
  <c r="J36" i="14" s="1"/>
  <c r="G37" i="20"/>
  <c r="J35" i="14" s="1"/>
  <c r="G36" i="20"/>
  <c r="G35" i="20"/>
  <c r="J33" i="14" s="1"/>
  <c r="D34" i="20"/>
  <c r="C34" i="20" s="1"/>
  <c r="G34" i="20" s="1"/>
  <c r="J32" i="14" s="1"/>
  <c r="G33" i="20"/>
  <c r="J31" i="14" s="1"/>
  <c r="C32" i="20"/>
  <c r="G32" i="20" s="1"/>
  <c r="C31" i="20"/>
  <c r="G31" i="20" s="1"/>
  <c r="J29" i="14" s="1"/>
  <c r="G30" i="20"/>
  <c r="J28" i="14" s="1"/>
  <c r="C29" i="20"/>
  <c r="G29" i="20" s="1"/>
  <c r="G28" i="20"/>
  <c r="G27" i="20"/>
  <c r="J25" i="14" s="1"/>
  <c r="G26" i="20"/>
  <c r="J24" i="14" s="1"/>
  <c r="G25" i="20"/>
  <c r="J23" i="14" s="1"/>
  <c r="G24" i="20"/>
  <c r="G23" i="20"/>
  <c r="J21" i="14" s="1"/>
  <c r="G22" i="20"/>
  <c r="J20" i="14" s="1"/>
  <c r="G21" i="20"/>
  <c r="J19" i="14" s="1"/>
  <c r="G20" i="20"/>
  <c r="C19" i="20"/>
  <c r="G19" i="20" s="1"/>
  <c r="J17" i="14" s="1"/>
  <c r="G18" i="20"/>
  <c r="J16" i="14" s="1"/>
  <c r="G17" i="20"/>
  <c r="J15" i="14" s="1"/>
  <c r="G16" i="20"/>
  <c r="G15" i="20"/>
  <c r="J13" i="14" s="1"/>
  <c r="C14" i="20"/>
  <c r="G14" i="20" s="1"/>
  <c r="J12" i="14" s="1"/>
  <c r="G13" i="20"/>
  <c r="G12" i="20"/>
  <c r="G11" i="20"/>
  <c r="J9" i="14" s="1"/>
  <c r="G10" i="20"/>
  <c r="J8" i="14" s="1"/>
  <c r="G9" i="20"/>
  <c r="J7" i="14" s="1"/>
  <c r="G8" i="20"/>
  <c r="C7" i="20"/>
  <c r="G7" i="20" s="1"/>
  <c r="J5" i="14" s="1"/>
  <c r="A7" i="20"/>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G6" i="20"/>
  <c r="G45" i="20" l="1"/>
  <c r="I21" i="20" s="1"/>
  <c r="J38" i="14"/>
  <c r="J34" i="14"/>
  <c r="J30" i="14"/>
  <c r="J26" i="14"/>
  <c r="J22" i="14"/>
  <c r="J18" i="14"/>
  <c r="J14" i="14"/>
  <c r="J10" i="14"/>
  <c r="J6" i="14"/>
  <c r="I26" i="20"/>
  <c r="I10" i="20"/>
  <c r="J4" i="14"/>
  <c r="D43" i="20"/>
  <c r="D44" i="20" s="1"/>
  <c r="C43" i="20"/>
  <c r="I40" i="20" l="1"/>
  <c r="I24" i="20"/>
  <c r="I8" i="20"/>
  <c r="I13" i="20"/>
  <c r="I41" i="20"/>
  <c r="I42" i="20"/>
  <c r="I28" i="20"/>
  <c r="I9" i="20"/>
  <c r="I14" i="20"/>
  <c r="I6" i="20"/>
  <c r="I18" i="20"/>
  <c r="I34" i="20"/>
  <c r="I36" i="20"/>
  <c r="I20" i="20"/>
  <c r="I37" i="20"/>
  <c r="I33" i="20"/>
  <c r="I11" i="20"/>
  <c r="I23" i="20"/>
  <c r="I31" i="20"/>
  <c r="I45" i="20"/>
  <c r="I15" i="20"/>
  <c r="I35" i="20"/>
  <c r="I7" i="20"/>
  <c r="I19" i="20"/>
  <c r="I27" i="20"/>
  <c r="I39" i="20"/>
  <c r="J43" i="14"/>
  <c r="I12" i="20"/>
  <c r="I25" i="20"/>
  <c r="I30" i="20"/>
  <c r="I22" i="20"/>
  <c r="I38" i="20"/>
  <c r="I32" i="20"/>
  <c r="I16" i="20"/>
  <c r="I29" i="20"/>
  <c r="I17" i="20"/>
  <c r="C44" i="20"/>
  <c r="G43" i="20"/>
  <c r="I43" i="20" l="1"/>
  <c r="H11" i="20"/>
  <c r="H23" i="20"/>
  <c r="H35" i="20"/>
  <c r="H43" i="20"/>
  <c r="J41" i="14"/>
  <c r="H15" i="20"/>
  <c r="H31" i="20"/>
  <c r="H7" i="20"/>
  <c r="H19" i="20"/>
  <c r="H27" i="20"/>
  <c r="H39" i="20"/>
  <c r="H6" i="20"/>
  <c r="H30" i="20"/>
  <c r="H14" i="20"/>
  <c r="H41" i="20"/>
  <c r="H25" i="20"/>
  <c r="H9" i="20"/>
  <c r="H32" i="20"/>
  <c r="H16" i="20"/>
  <c r="H33" i="20"/>
  <c r="H24" i="20"/>
  <c r="H29" i="20"/>
  <c r="H13" i="20"/>
  <c r="H36" i="20"/>
  <c r="H42" i="20"/>
  <c r="H26" i="20"/>
  <c r="H10" i="20"/>
  <c r="H37" i="20"/>
  <c r="H21" i="20"/>
  <c r="H28" i="20"/>
  <c r="H12" i="20"/>
  <c r="H38" i="20"/>
  <c r="H22" i="20"/>
  <c r="H17" i="20"/>
  <c r="H8" i="20"/>
  <c r="H34" i="20"/>
  <c r="H20" i="20"/>
  <c r="H40" i="20"/>
  <c r="H18" i="20"/>
  <c r="G48" i="20"/>
  <c r="G44" i="20"/>
  <c r="G49" i="20" l="1"/>
  <c r="I44" i="20"/>
  <c r="J42" i="14"/>
  <c r="I5" i="16" l="1"/>
  <c r="I6" i="16"/>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 i="16"/>
  <c r="D42" i="17"/>
  <c r="I41" i="16" s="1"/>
  <c r="I20" i="14" l="1"/>
  <c r="I36" i="14"/>
  <c r="E44" i="15"/>
  <c r="F44" i="15" s="1"/>
  <c r="H44" i="15" s="1"/>
  <c r="D42" i="15"/>
  <c r="D43" i="15" s="1"/>
  <c r="F41" i="15"/>
  <c r="I40" i="14" s="1"/>
  <c r="F40" i="15"/>
  <c r="I39" i="14" s="1"/>
  <c r="F39" i="15"/>
  <c r="I38" i="14" s="1"/>
  <c r="F38" i="15"/>
  <c r="F37" i="15"/>
  <c r="F36" i="15"/>
  <c r="I35" i="14" s="1"/>
  <c r="F35" i="15"/>
  <c r="I34" i="14" s="1"/>
  <c r="F34" i="15"/>
  <c r="C33" i="15"/>
  <c r="F33" i="15" s="1"/>
  <c r="I32" i="14" s="1"/>
  <c r="F32" i="15"/>
  <c r="C31" i="15"/>
  <c r="F31" i="15" s="1"/>
  <c r="I30" i="14" s="1"/>
  <c r="C30" i="15"/>
  <c r="F30" i="15" s="1"/>
  <c r="F29" i="15"/>
  <c r="I28" i="14" s="1"/>
  <c r="C28" i="15"/>
  <c r="F28" i="15" s="1"/>
  <c r="I27" i="14" s="1"/>
  <c r="F27" i="15"/>
  <c r="I26" i="14" s="1"/>
  <c r="F26" i="15"/>
  <c r="F25" i="15"/>
  <c r="I24" i="14" s="1"/>
  <c r="F24" i="15"/>
  <c r="I23" i="14" s="1"/>
  <c r="F23" i="15"/>
  <c r="I22" i="14" s="1"/>
  <c r="F22" i="15"/>
  <c r="F21" i="15"/>
  <c r="F20" i="15"/>
  <c r="I19" i="14" s="1"/>
  <c r="F19" i="15"/>
  <c r="I18" i="14" s="1"/>
  <c r="C18" i="15"/>
  <c r="F18" i="15" s="1"/>
  <c r="F17" i="15"/>
  <c r="I16" i="14" s="1"/>
  <c r="F16" i="15"/>
  <c r="F15" i="15"/>
  <c r="I14" i="14" s="1"/>
  <c r="F14" i="15"/>
  <c r="C13" i="15"/>
  <c r="F13" i="15" s="1"/>
  <c r="I12" i="14" s="1"/>
  <c r="F12" i="15"/>
  <c r="I11" i="14" s="1"/>
  <c r="F11" i="15"/>
  <c r="I10" i="14" s="1"/>
  <c r="F10" i="15"/>
  <c r="F9" i="15"/>
  <c r="I8" i="14" s="1"/>
  <c r="F8" i="15"/>
  <c r="I7" i="14" s="1"/>
  <c r="F7" i="15"/>
  <c r="I6" i="14" s="1"/>
  <c r="C6" i="15"/>
  <c r="F6" i="15" s="1"/>
  <c r="A6" i="15"/>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F5" i="15"/>
  <c r="I4" i="14" s="1"/>
  <c r="I43" i="14" l="1"/>
  <c r="H16" i="15"/>
  <c r="H32" i="15"/>
  <c r="H6" i="15"/>
  <c r="H21" i="15"/>
  <c r="H33" i="15"/>
  <c r="H37" i="15"/>
  <c r="H41" i="15"/>
  <c r="I31" i="14"/>
  <c r="I15" i="14"/>
  <c r="H12" i="15"/>
  <c r="H28" i="15"/>
  <c r="H40" i="15"/>
  <c r="H13" i="15"/>
  <c r="H25" i="15"/>
  <c r="H29" i="15"/>
  <c r="H10" i="15"/>
  <c r="H14" i="15"/>
  <c r="H18" i="15"/>
  <c r="H22" i="15"/>
  <c r="H26" i="15"/>
  <c r="H30" i="15"/>
  <c r="H34" i="15"/>
  <c r="H38" i="15"/>
  <c r="H8" i="15"/>
  <c r="H20" i="15"/>
  <c r="H24" i="15"/>
  <c r="H36" i="15"/>
  <c r="H9" i="15"/>
  <c r="H17" i="15"/>
  <c r="H5" i="15"/>
  <c r="H7" i="15"/>
  <c r="H11" i="15"/>
  <c r="H15" i="15"/>
  <c r="H19" i="15"/>
  <c r="H23" i="15"/>
  <c r="H27" i="15"/>
  <c r="H31" i="15"/>
  <c r="H35" i="15"/>
  <c r="H39" i="15"/>
  <c r="I37" i="14"/>
  <c r="I33" i="14"/>
  <c r="I29" i="14"/>
  <c r="I25" i="14"/>
  <c r="I21" i="14"/>
  <c r="I17" i="14"/>
  <c r="I13" i="14"/>
  <c r="I9" i="14"/>
  <c r="I5" i="14"/>
  <c r="C42" i="15"/>
  <c r="C43" i="15" l="1"/>
  <c r="F43" i="15" s="1"/>
  <c r="F42" i="15"/>
  <c r="H42" i="15" l="1"/>
  <c r="G42" i="15"/>
  <c r="I41" i="14"/>
  <c r="G8" i="15"/>
  <c r="G32" i="15"/>
  <c r="G29" i="15"/>
  <c r="G30" i="15"/>
  <c r="G36" i="15"/>
  <c r="G7" i="15"/>
  <c r="G31" i="15"/>
  <c r="G16" i="15"/>
  <c r="G6" i="15"/>
  <c r="G33" i="15"/>
  <c r="G41" i="15"/>
  <c r="G12" i="15"/>
  <c r="G40" i="15"/>
  <c r="G25" i="15"/>
  <c r="G10" i="15"/>
  <c r="G18" i="15"/>
  <c r="G26" i="15"/>
  <c r="G34" i="15"/>
  <c r="G24" i="15"/>
  <c r="G9" i="15"/>
  <c r="G5" i="15"/>
  <c r="G11" i="15"/>
  <c r="G19" i="15"/>
  <c r="G27" i="15"/>
  <c r="G35" i="15"/>
  <c r="G21" i="15"/>
  <c r="G13" i="15"/>
  <c r="G22" i="15"/>
  <c r="G38" i="15"/>
  <c r="G17" i="15"/>
  <c r="G23" i="15"/>
  <c r="G39" i="15"/>
  <c r="G28" i="15"/>
  <c r="G37" i="15"/>
  <c r="G14" i="15"/>
  <c r="G20" i="15"/>
  <c r="G15" i="15"/>
  <c r="H43" i="15"/>
  <c r="I42" i="14"/>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 i="16"/>
  <c r="G5"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 i="16"/>
  <c r="D5" i="16"/>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 i="16"/>
  <c r="B5" i="12"/>
  <c r="F4" i="16" s="1"/>
  <c r="H5" i="14"/>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 i="14"/>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 i="14"/>
  <c r="G20" i="4" l="1"/>
  <c r="G36" i="4"/>
  <c r="E5" i="4"/>
  <c r="E6" i="4"/>
  <c r="E7" i="4"/>
  <c r="E8" i="4"/>
  <c r="G8" i="4" s="1"/>
  <c r="E9" i="4"/>
  <c r="E10" i="4"/>
  <c r="E11" i="4"/>
  <c r="E12" i="4"/>
  <c r="G12" i="4" s="1"/>
  <c r="E13" i="4"/>
  <c r="E14" i="4"/>
  <c r="E15" i="4"/>
  <c r="E16" i="4"/>
  <c r="F16" i="4" s="1"/>
  <c r="E17" i="4"/>
  <c r="E18" i="4"/>
  <c r="E19" i="4"/>
  <c r="E20" i="4"/>
  <c r="F20" i="4" s="1"/>
  <c r="E21" i="4"/>
  <c r="E22" i="4"/>
  <c r="E23" i="4"/>
  <c r="E24" i="4"/>
  <c r="G24" i="4" s="1"/>
  <c r="E25" i="4"/>
  <c r="E26" i="4"/>
  <c r="E27" i="4"/>
  <c r="E28" i="4"/>
  <c r="G28" i="4" s="1"/>
  <c r="E29" i="4"/>
  <c r="E30" i="4"/>
  <c r="E31" i="4"/>
  <c r="E32" i="4"/>
  <c r="F32" i="4" s="1"/>
  <c r="E33" i="4"/>
  <c r="E34" i="4"/>
  <c r="E35" i="4"/>
  <c r="E36" i="4"/>
  <c r="F36" i="4" s="1"/>
  <c r="E37" i="4"/>
  <c r="E38" i="4"/>
  <c r="E39" i="4"/>
  <c r="E40" i="4"/>
  <c r="G40" i="4" s="1"/>
  <c r="E41" i="4"/>
  <c r="F7" i="4" s="1"/>
  <c r="E42" i="4"/>
  <c r="E43" i="4"/>
  <c r="G43" i="4" s="1"/>
  <c r="E4" i="4"/>
  <c r="G4" i="4" s="1"/>
  <c r="F40" i="4" l="1"/>
  <c r="F24" i="4"/>
  <c r="F8" i="4"/>
  <c r="G32" i="4"/>
  <c r="G16" i="4"/>
  <c r="F28" i="4"/>
  <c r="G35" i="4"/>
  <c r="G31" i="4"/>
  <c r="G27" i="4"/>
  <c r="G23" i="4"/>
  <c r="G19" i="4"/>
  <c r="G15" i="4"/>
  <c r="G11" i="4"/>
  <c r="G7" i="4"/>
  <c r="F12" i="4"/>
  <c r="F4" i="4"/>
  <c r="G39" i="4"/>
  <c r="G38" i="4"/>
  <c r="G26" i="4"/>
  <c r="G10" i="4"/>
  <c r="C34" i="14"/>
  <c r="D34" i="14"/>
  <c r="C22" i="14"/>
  <c r="D22" i="14"/>
  <c r="C14" i="14"/>
  <c r="D14" i="14"/>
  <c r="C6" i="14"/>
  <c r="D6" i="14"/>
  <c r="C37" i="14"/>
  <c r="D37" i="14"/>
  <c r="C29" i="14"/>
  <c r="D29" i="14"/>
  <c r="C17" i="14"/>
  <c r="D17" i="14"/>
  <c r="C9" i="14"/>
  <c r="D9" i="14"/>
  <c r="C5" i="14"/>
  <c r="D5" i="14"/>
  <c r="F39" i="4"/>
  <c r="F35" i="4"/>
  <c r="F31" i="4"/>
  <c r="F27" i="4"/>
  <c r="F23" i="4"/>
  <c r="F19" i="4"/>
  <c r="F15" i="4"/>
  <c r="F11" i="4"/>
  <c r="C42" i="14"/>
  <c r="D42" i="14"/>
  <c r="C30" i="14"/>
  <c r="D30" i="14"/>
  <c r="C18" i="14"/>
  <c r="D18" i="14"/>
  <c r="C33" i="14"/>
  <c r="D33" i="14"/>
  <c r="C25" i="14"/>
  <c r="D25" i="14"/>
  <c r="C13" i="14"/>
  <c r="D13" i="14"/>
  <c r="C40" i="14"/>
  <c r="D40" i="14"/>
  <c r="C36" i="14"/>
  <c r="D36" i="14"/>
  <c r="C32" i="14"/>
  <c r="D32" i="14"/>
  <c r="C28" i="14"/>
  <c r="D28" i="14"/>
  <c r="C24" i="14"/>
  <c r="D24" i="14"/>
  <c r="C20" i="14"/>
  <c r="D20" i="14"/>
  <c r="C16" i="14"/>
  <c r="D16" i="14"/>
  <c r="C12" i="14"/>
  <c r="D12" i="14"/>
  <c r="C8" i="14"/>
  <c r="D8" i="14"/>
  <c r="F38" i="4"/>
  <c r="F34" i="4"/>
  <c r="F30" i="4"/>
  <c r="F26" i="4"/>
  <c r="F22" i="4"/>
  <c r="F18" i="4"/>
  <c r="F14" i="4"/>
  <c r="F10" i="4"/>
  <c r="F6" i="4"/>
  <c r="G42" i="4"/>
  <c r="G34" i="4"/>
  <c r="G30" i="4"/>
  <c r="G22" i="4"/>
  <c r="G18" i="4"/>
  <c r="G14" i="4"/>
  <c r="G6" i="4"/>
  <c r="C38" i="14"/>
  <c r="D38" i="14"/>
  <c r="C26" i="14"/>
  <c r="D26" i="14"/>
  <c r="C10" i="14"/>
  <c r="D10" i="14"/>
  <c r="C41" i="14"/>
  <c r="D41" i="14"/>
  <c r="C21" i="14"/>
  <c r="D21" i="14"/>
  <c r="C4" i="14"/>
  <c r="D4" i="14"/>
  <c r="C43" i="14"/>
  <c r="D43" i="14"/>
  <c r="C39" i="14"/>
  <c r="D39" i="14"/>
  <c r="C35" i="14"/>
  <c r="D35" i="14"/>
  <c r="C31" i="14"/>
  <c r="D31" i="14"/>
  <c r="C27" i="14"/>
  <c r="D27" i="14"/>
  <c r="C23" i="14"/>
  <c r="D23" i="14"/>
  <c r="C19" i="14"/>
  <c r="D19" i="14"/>
  <c r="C15" i="14"/>
  <c r="D15" i="14"/>
  <c r="C11" i="14"/>
  <c r="D11" i="14"/>
  <c r="C7" i="14"/>
  <c r="D7" i="14"/>
  <c r="F41" i="4"/>
  <c r="F37" i="4"/>
  <c r="F33" i="4"/>
  <c r="F29" i="4"/>
  <c r="F25" i="4"/>
  <c r="F21" i="4"/>
  <c r="F17" i="4"/>
  <c r="F13" i="4"/>
  <c r="F9" i="4"/>
  <c r="F5" i="4"/>
  <c r="G41" i="4"/>
  <c r="G37" i="4"/>
  <c r="G33" i="4"/>
  <c r="G29" i="4"/>
  <c r="G25" i="4"/>
  <c r="G21" i="4"/>
  <c r="G17" i="4"/>
  <c r="G13" i="4"/>
  <c r="G9" i="4"/>
  <c r="G5" i="4"/>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3" i="1"/>
  <c r="G40"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3" i="1"/>
  <c r="C42" i="3"/>
  <c r="C41" i="3" l="1"/>
  <c r="H41" i="16" s="1"/>
  <c r="D7" i="3" l="1"/>
  <c r="D11" i="3"/>
  <c r="D15" i="3"/>
  <c r="D19" i="3"/>
  <c r="D23" i="3"/>
  <c r="D27" i="3"/>
  <c r="D31" i="3"/>
  <c r="D35" i="3"/>
  <c r="D39" i="3"/>
  <c r="D8" i="3"/>
  <c r="D12" i="3"/>
  <c r="D16" i="3"/>
  <c r="D20" i="3"/>
  <c r="D24" i="3"/>
  <c r="D28" i="3"/>
  <c r="D32" i="3"/>
  <c r="D36" i="3"/>
  <c r="D40" i="3"/>
  <c r="D6" i="3"/>
  <c r="D18" i="3"/>
  <c r="D22" i="3"/>
  <c r="D30" i="3"/>
  <c r="D38" i="3"/>
  <c r="D5" i="3"/>
  <c r="D9" i="3"/>
  <c r="D13" i="3"/>
  <c r="D17" i="3"/>
  <c r="D21" i="3"/>
  <c r="D25" i="3"/>
  <c r="D29" i="3"/>
  <c r="D33" i="3"/>
  <c r="D37" i="3"/>
  <c r="D41" i="3"/>
  <c r="D10" i="3"/>
  <c r="D14" i="3"/>
  <c r="D26" i="3"/>
  <c r="D34" i="3"/>
  <c r="D4" i="3"/>
  <c r="C43" i="3"/>
  <c r="E41" i="3" l="1"/>
  <c r="E19" i="3"/>
  <c r="E35" i="3"/>
  <c r="E30" i="3"/>
  <c r="E16" i="3"/>
  <c r="E32" i="3"/>
  <c r="E5" i="3"/>
  <c r="E21" i="3"/>
  <c r="E37" i="3"/>
  <c r="E14" i="3"/>
  <c r="E42" i="3"/>
  <c r="E7" i="3"/>
  <c r="E23" i="3"/>
  <c r="E39" i="3"/>
  <c r="E38" i="3"/>
  <c r="E20" i="3"/>
  <c r="E36" i="3"/>
  <c r="E9" i="3"/>
  <c r="E25" i="3"/>
  <c r="E22" i="3"/>
  <c r="E12" i="3"/>
  <c r="E4" i="3"/>
  <c r="E10" i="3"/>
  <c r="E11" i="3"/>
  <c r="E27" i="3"/>
  <c r="E43" i="3"/>
  <c r="E8" i="3"/>
  <c r="E24" i="3"/>
  <c r="E40" i="3"/>
  <c r="E13" i="3"/>
  <c r="E29" i="3"/>
  <c r="E6" i="3"/>
  <c r="E26" i="3"/>
  <c r="E15" i="3"/>
  <c r="E31" i="3"/>
  <c r="E18" i="3"/>
  <c r="E28" i="3"/>
  <c r="E17" i="3"/>
  <c r="E33" i="3"/>
  <c r="E34" i="3"/>
</calcChain>
</file>

<file path=xl/sharedStrings.xml><?xml version="1.0" encoding="utf-8"?>
<sst xmlns="http://schemas.openxmlformats.org/spreadsheetml/2006/main" count="1526" uniqueCount="691">
  <si>
    <t>S/No</t>
  </si>
  <si>
    <t>States and FGN</t>
  </si>
  <si>
    <t>Multilateral
($)</t>
  </si>
  <si>
    <t>Bilateral (AFD)
($)</t>
  </si>
  <si>
    <t>Bilateral (CHINA EXIM BANK,
JICA, INDIA, KFW) &amp; Eurobond
($)</t>
  </si>
  <si>
    <t>Total
($)</t>
  </si>
  <si>
    <t>1</t>
  </si>
  <si>
    <t>Abia</t>
  </si>
  <si>
    <t>-</t>
  </si>
  <si>
    <t>2</t>
  </si>
  <si>
    <t>Adamawa</t>
  </si>
  <si>
    <t>3</t>
  </si>
  <si>
    <t>Akwa Ibom</t>
  </si>
  <si>
    <t>4</t>
  </si>
  <si>
    <t>Anambra</t>
  </si>
  <si>
    <t>5</t>
  </si>
  <si>
    <t>Bauchi</t>
  </si>
  <si>
    <t>6</t>
  </si>
  <si>
    <t>Bayelsa</t>
  </si>
  <si>
    <t>7</t>
  </si>
  <si>
    <t>Benue</t>
  </si>
  <si>
    <t>8</t>
  </si>
  <si>
    <t>Borno</t>
  </si>
  <si>
    <t>9</t>
  </si>
  <si>
    <t>Cross River</t>
  </si>
  <si>
    <t>10</t>
  </si>
  <si>
    <t>Delta</t>
  </si>
  <si>
    <t>11</t>
  </si>
  <si>
    <t>Ebonyi</t>
  </si>
  <si>
    <t>12</t>
  </si>
  <si>
    <t>Edo</t>
  </si>
  <si>
    <t>13</t>
  </si>
  <si>
    <t>Ekiti</t>
  </si>
  <si>
    <t>14</t>
  </si>
  <si>
    <t>Enugu</t>
  </si>
  <si>
    <t>15</t>
  </si>
  <si>
    <t>Gombe</t>
  </si>
  <si>
    <t>16</t>
  </si>
  <si>
    <t>Imo</t>
  </si>
  <si>
    <t>17</t>
  </si>
  <si>
    <t>Jigawa</t>
  </si>
  <si>
    <t>18</t>
  </si>
  <si>
    <t>Kaduna</t>
  </si>
  <si>
    <t>19</t>
  </si>
  <si>
    <t>Kano</t>
  </si>
  <si>
    <t>20</t>
  </si>
  <si>
    <t>Katsina</t>
  </si>
  <si>
    <t>21</t>
  </si>
  <si>
    <t>Kebbi</t>
  </si>
  <si>
    <t>22</t>
  </si>
  <si>
    <t>Kogi</t>
  </si>
  <si>
    <t>23</t>
  </si>
  <si>
    <t>Kwara</t>
  </si>
  <si>
    <t>24</t>
  </si>
  <si>
    <t>Lagos</t>
  </si>
  <si>
    <t>25</t>
  </si>
  <si>
    <t>Nassarawa</t>
  </si>
  <si>
    <t>26</t>
  </si>
  <si>
    <t>Niger</t>
  </si>
  <si>
    <t>27</t>
  </si>
  <si>
    <t>Ogun</t>
  </si>
  <si>
    <t>28</t>
  </si>
  <si>
    <t>Ondo</t>
  </si>
  <si>
    <t>29</t>
  </si>
  <si>
    <t>Osun</t>
  </si>
  <si>
    <t>30</t>
  </si>
  <si>
    <t>Oyo</t>
  </si>
  <si>
    <t>31</t>
  </si>
  <si>
    <t>Plateau</t>
  </si>
  <si>
    <t>32</t>
  </si>
  <si>
    <t>Rivers</t>
  </si>
  <si>
    <t>33</t>
  </si>
  <si>
    <t>Sokoto</t>
  </si>
  <si>
    <t>34</t>
  </si>
  <si>
    <t>Taraba</t>
  </si>
  <si>
    <t>35</t>
  </si>
  <si>
    <t>Yobe</t>
  </si>
  <si>
    <t>36</t>
  </si>
  <si>
    <t>Zamfara</t>
  </si>
  <si>
    <t>37</t>
  </si>
  <si>
    <t>FCT</t>
  </si>
  <si>
    <t>TOTAL</t>
  </si>
  <si>
    <t>(AMOUNTS IN NAIRA)</t>
  </si>
  <si>
    <t>S/N</t>
  </si>
  <si>
    <t>STATE</t>
  </si>
  <si>
    <t>DEBT STOCK</t>
  </si>
  <si>
    <t>ABIA</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</si>
  <si>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</si>
  <si>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</si>
  <si>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</si>
  <si>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</si>
  <si>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</si>
  <si>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</si>
  <si>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</si>
  <si>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</si>
  <si>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</si>
  <si>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</si>
  <si>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</si>
  <si>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</si>
  <si>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</si>
  <si>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</si>
  <si>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</si>
  <si>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</si>
  <si>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</si>
  <si>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</si>
  <si>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</si>
  <si>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</si>
  <si>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</si>
  <si>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</si>
  <si>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</si>
  <si>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NASARAWA</t>
  </si>
  <si>
    <t>NIGER</t>
  </si>
  <si>
    <t>OGUN***</t>
  </si>
  <si>
    <t>ONDO</t>
  </si>
  <si>
    <t>OSUN</t>
  </si>
  <si>
    <t>OYO</t>
  </si>
  <si>
    <t>PLATEAU</t>
  </si>
  <si>
    <t>RIVERS**</t>
  </si>
  <si>
    <t>SOKOTO</t>
  </si>
  <si>
    <t>TARABA</t>
  </si>
  <si>
    <t>YOBE</t>
  </si>
  <si>
    <t>ZAMFARA</t>
  </si>
  <si>
    <t>note:</t>
  </si>
  <si>
    <t>* JIGAWA AND KATSINA STATES FIGURES ARE AS MARCH 2016</t>
  </si>
  <si>
    <t>** AKWA-IBOM AND RIVERS STATES FIGURES ARE AS AT JUNE 2016</t>
  </si>
  <si>
    <t>*** OGUN STATE'S FIGURES ARE AS AT DECEMBER 2015</t>
  </si>
  <si>
    <t>TOTAL FGN</t>
  </si>
  <si>
    <t>TOTAL NATIONAL</t>
  </si>
  <si>
    <t>SHARE IN TOTAL STATE %</t>
  </si>
  <si>
    <t>SHARE IN TOTAL NATIONAL %</t>
  </si>
  <si>
    <t>TOTAL STATE &amp; FCT</t>
  </si>
  <si>
    <t>Total State &amp; FCT</t>
  </si>
  <si>
    <t>Total FGN</t>
  </si>
  <si>
    <t xml:space="preserve"> Total National</t>
  </si>
  <si>
    <t>TOTAL DOMESTIC DEBT OF THE FGN, 36 STATES AND THE FCT, AS AT DECEMBER 31, 2016 (PROVISIONAL)</t>
  </si>
  <si>
    <t>States and Federal Governments' External Debt Stock as at 31st December, 2016 (provisional)</t>
  </si>
  <si>
    <t>States and Federal Governments' External Debt Stock as at 31st December, 2011</t>
  </si>
  <si>
    <r>
      <t xml:space="preserve"> ( </t>
    </r>
    <r>
      <rPr>
        <b/>
        <i/>
        <sz val="7"/>
        <color rgb="FF000000"/>
        <rFont val="Arial"/>
        <family val="2"/>
      </rPr>
      <t xml:space="preserve">in US Dollars </t>
    </r>
    <r>
      <rPr>
        <b/>
        <i/>
        <sz val="9"/>
        <color rgb="FF000000"/>
        <rFont val="Arial"/>
        <family val="2"/>
      </rPr>
      <t xml:space="preserve">) </t>
    </r>
  </si>
  <si>
    <t xml:space="preserve">S/No </t>
  </si>
  <si>
    <t xml:space="preserve">States and FGN </t>
  </si>
  <si>
    <t xml:space="preserve">Multilateral </t>
  </si>
  <si>
    <t xml:space="preserve">Non-Paris and </t>
  </si>
  <si>
    <t>Total</t>
  </si>
  <si>
    <t xml:space="preserve"> Other Commercials </t>
  </si>
  <si>
    <t xml:space="preserve">Abia </t>
  </si>
  <si>
    <t xml:space="preserve">Adamawa </t>
  </si>
  <si>
    <t xml:space="preserve">Akwa Ibom </t>
  </si>
  <si>
    <t xml:space="preserve">Anambra </t>
  </si>
  <si>
    <t xml:space="preserve">Bauchi </t>
  </si>
  <si>
    <t xml:space="preserve">Bayelsa </t>
  </si>
  <si>
    <t xml:space="preserve">Benue </t>
  </si>
  <si>
    <t xml:space="preserve">Borno </t>
  </si>
  <si>
    <t xml:space="preserve">Cross River </t>
  </si>
  <si>
    <t xml:space="preserve">Delta </t>
  </si>
  <si>
    <t xml:space="preserve">Ebonyi </t>
  </si>
  <si>
    <t xml:space="preserve">Edo </t>
  </si>
  <si>
    <t xml:space="preserve">Ekiti </t>
  </si>
  <si>
    <t xml:space="preserve">Enugu </t>
  </si>
  <si>
    <t xml:space="preserve">Gombe </t>
  </si>
  <si>
    <t xml:space="preserve">Imo </t>
  </si>
  <si>
    <t xml:space="preserve">Jigawa </t>
  </si>
  <si>
    <t xml:space="preserve">Kaduna </t>
  </si>
  <si>
    <t xml:space="preserve">Kano </t>
  </si>
  <si>
    <t xml:space="preserve">Katsina </t>
  </si>
  <si>
    <t xml:space="preserve">Kebbi </t>
  </si>
  <si>
    <t xml:space="preserve">Kogi </t>
  </si>
  <si>
    <t xml:space="preserve">Kwara </t>
  </si>
  <si>
    <t xml:space="preserve">Lagos </t>
  </si>
  <si>
    <t xml:space="preserve">Nassarawa </t>
  </si>
  <si>
    <t xml:space="preserve">Niger </t>
  </si>
  <si>
    <t xml:space="preserve">Ogun </t>
  </si>
  <si>
    <t xml:space="preserve">Ondo </t>
  </si>
  <si>
    <t xml:space="preserve">Osun </t>
  </si>
  <si>
    <t xml:space="preserve">Oyo </t>
  </si>
  <si>
    <t xml:space="preserve">Plateau </t>
  </si>
  <si>
    <t xml:space="preserve">Rivers </t>
  </si>
  <si>
    <t xml:space="preserve">Sokoto </t>
  </si>
  <si>
    <t xml:space="preserve">Taraba </t>
  </si>
  <si>
    <t xml:space="preserve">Yobe </t>
  </si>
  <si>
    <t xml:space="preserve">Zamfara </t>
  </si>
  <si>
    <t xml:space="preserve">FCT </t>
  </si>
  <si>
    <t xml:space="preserve">Sub-Total </t>
  </si>
  <si>
    <t xml:space="preserve">FGN </t>
  </si>
  <si>
    <t xml:space="preserve">Total </t>
  </si>
  <si>
    <t xml:space="preserve">Note: Total outstanding against each State excludes arrears owed to the FGN in 2011, which arose as a result of adverse Exchange Rate fluctuations and unanticipated disbursements </t>
  </si>
  <si>
    <t>Multilateral  $</t>
  </si>
  <si>
    <t xml:space="preserve"> Other Commercials  $</t>
  </si>
  <si>
    <t>Total $</t>
  </si>
  <si>
    <t>Total States</t>
  </si>
  <si>
    <t>Total National</t>
  </si>
  <si>
    <t xml:space="preserve">Multilateral ($) </t>
  </si>
  <si>
    <t xml:space="preserve">Bilateral (AFD) ($) </t>
  </si>
  <si>
    <t xml:space="preserve">Bilateral(CHINA EXIM BANK) &amp; Eurobond ($) </t>
  </si>
  <si>
    <t xml:space="preserve">Total ($) </t>
  </si>
  <si>
    <t>States and Federal Governments' External Debt Stock as at 31st December, 2014</t>
  </si>
  <si>
    <t>(in US Dollars)</t>
  </si>
  <si>
    <r>
      <rPr>
        <b/>
        <sz val="10"/>
        <color rgb="FF000000"/>
        <rFont val="Arial"/>
        <family val="3"/>
        <charset val="134"/>
      </rPr>
      <t>States</t>
    </r>
    <r>
      <rPr>
        <sz val="10"/>
        <color theme="1"/>
        <rFont val="Calibri"/>
        <family val="2"/>
        <charset val="134"/>
        <scheme val="minor"/>
      </rPr>
      <t xml:space="preserve"> </t>
    </r>
    <r>
      <rPr>
        <b/>
        <sz val="10"/>
        <color rgb="FF000000"/>
        <rFont val="Arial"/>
        <family val="3"/>
        <charset val="134"/>
      </rPr>
      <t>and</t>
    </r>
    <r>
      <rPr>
        <sz val="10"/>
        <color theme="1"/>
        <rFont val="Calibri"/>
        <family val="2"/>
        <charset val="134"/>
        <scheme val="minor"/>
      </rPr>
      <t xml:space="preserve"> </t>
    </r>
    <r>
      <rPr>
        <b/>
        <sz val="10"/>
        <color rgb="FF000000"/>
        <rFont val="Arial"/>
        <family val="3"/>
        <charset val="134"/>
      </rPr>
      <t>Federal</t>
    </r>
    <r>
      <rPr>
        <sz val="10"/>
        <color theme="1"/>
        <rFont val="Calibri"/>
        <family val="2"/>
        <charset val="134"/>
        <scheme val="minor"/>
      </rPr>
      <t xml:space="preserve"> </t>
    </r>
    <r>
      <rPr>
        <b/>
        <sz val="10"/>
        <color rgb="FF000000"/>
        <rFont val="Arial"/>
        <family val="3"/>
        <charset val="134"/>
      </rPr>
      <t>Governments'</t>
    </r>
    <r>
      <rPr>
        <sz val="10"/>
        <color theme="1"/>
        <rFont val="Calibri"/>
        <family val="2"/>
        <charset val="134"/>
        <scheme val="minor"/>
      </rPr>
      <t xml:space="preserve"> </t>
    </r>
    <r>
      <rPr>
        <b/>
        <sz val="10"/>
        <color rgb="FF000000"/>
        <rFont val="Arial"/>
        <family val="3"/>
        <charset val="134"/>
      </rPr>
      <t>External</t>
    </r>
    <r>
      <rPr>
        <sz val="10"/>
        <color theme="1"/>
        <rFont val="Calibri"/>
        <family val="2"/>
        <charset val="134"/>
        <scheme val="minor"/>
      </rPr>
      <t xml:space="preserve"> </t>
    </r>
    <r>
      <rPr>
        <b/>
        <sz val="10"/>
        <color rgb="FF000000"/>
        <rFont val="Arial"/>
        <family val="3"/>
        <charset val="134"/>
      </rPr>
      <t>Debt</t>
    </r>
    <r>
      <rPr>
        <sz val="10"/>
        <color theme="1"/>
        <rFont val="Calibri"/>
        <family val="2"/>
        <charset val="134"/>
        <scheme val="minor"/>
      </rPr>
      <t xml:space="preserve"> </t>
    </r>
    <r>
      <rPr>
        <b/>
        <sz val="10"/>
        <color rgb="FF000000"/>
        <rFont val="Arial"/>
        <family val="3"/>
        <charset val="134"/>
      </rPr>
      <t>Stock</t>
    </r>
    <r>
      <rPr>
        <sz val="10"/>
        <color theme="1"/>
        <rFont val="Calibri"/>
        <family val="2"/>
        <charset val="134"/>
        <scheme val="minor"/>
      </rPr>
      <t xml:space="preserve"> </t>
    </r>
    <r>
      <rPr>
        <b/>
        <sz val="10"/>
        <color rgb="FF000000"/>
        <rFont val="Arial"/>
        <family val="3"/>
        <charset val="134"/>
      </rPr>
      <t>as</t>
    </r>
    <r>
      <rPr>
        <sz val="10"/>
        <color theme="1"/>
        <rFont val="Calibri"/>
        <family val="2"/>
        <charset val="134"/>
        <scheme val="minor"/>
      </rPr>
      <t xml:space="preserve"> </t>
    </r>
    <r>
      <rPr>
        <b/>
        <sz val="10"/>
        <color rgb="FF000000"/>
        <rFont val="Arial"/>
        <family val="3"/>
        <charset val="134"/>
      </rPr>
      <t>at</t>
    </r>
    <r>
      <rPr>
        <sz val="10"/>
        <color theme="1"/>
        <rFont val="Calibri"/>
        <family val="2"/>
        <charset val="134"/>
        <scheme val="minor"/>
      </rPr>
      <t xml:space="preserve"> </t>
    </r>
    <r>
      <rPr>
        <b/>
        <sz val="10"/>
        <color rgb="FF000000"/>
        <rFont val="Arial"/>
        <family val="3"/>
        <charset val="134"/>
      </rPr>
      <t>31st</t>
    </r>
    <r>
      <rPr>
        <sz val="10"/>
        <color theme="1"/>
        <rFont val="Calibri"/>
        <family val="2"/>
        <charset val="134"/>
        <scheme val="minor"/>
      </rPr>
      <t xml:space="preserve"> </t>
    </r>
    <r>
      <rPr>
        <b/>
        <sz val="10"/>
        <color rgb="FF000000"/>
        <rFont val="Arial"/>
        <family val="3"/>
        <charset val="134"/>
      </rPr>
      <t>December,</t>
    </r>
    <r>
      <rPr>
        <sz val="10"/>
        <color theme="1"/>
        <rFont val="Calibri"/>
        <family val="2"/>
        <charset val="134"/>
        <scheme val="minor"/>
      </rPr>
      <t xml:space="preserve"> </t>
    </r>
    <r>
      <rPr>
        <b/>
        <sz val="10"/>
        <color rgb="FF000000"/>
        <rFont val="Arial"/>
        <family val="3"/>
        <charset val="134"/>
      </rPr>
      <t>2013*</t>
    </r>
  </si>
  <si>
    <r>
      <rPr>
        <b/>
        <sz val="9"/>
        <color rgb="FF000000"/>
        <rFont val="Arial"/>
        <family val="3"/>
        <charset val="134"/>
      </rPr>
      <t>(Disaggregated</t>
    </r>
    <r>
      <rPr>
        <sz val="9"/>
        <color theme="1"/>
        <rFont val="Calibri"/>
        <family val="2"/>
        <charset val="134"/>
        <scheme val="minor"/>
      </rPr>
      <t xml:space="preserve"> </t>
    </r>
    <r>
      <rPr>
        <b/>
        <sz val="9"/>
        <color rgb="FF000000"/>
        <rFont val="Arial"/>
        <family val="3"/>
        <charset val="134"/>
      </rPr>
      <t>External</t>
    </r>
    <r>
      <rPr>
        <sz val="9"/>
        <color theme="1"/>
        <rFont val="Calibri"/>
        <family val="2"/>
        <charset val="134"/>
        <scheme val="minor"/>
      </rPr>
      <t xml:space="preserve"> </t>
    </r>
    <r>
      <rPr>
        <b/>
        <sz val="9"/>
        <color rgb="FF000000"/>
        <rFont val="Arial"/>
        <family val="3"/>
        <charset val="134"/>
      </rPr>
      <t>Debt</t>
    </r>
    <r>
      <rPr>
        <sz val="9"/>
        <color theme="1"/>
        <rFont val="Calibri"/>
        <family val="2"/>
        <charset val="134"/>
        <scheme val="minor"/>
      </rPr>
      <t xml:space="preserve"> </t>
    </r>
    <r>
      <rPr>
        <b/>
        <sz val="9"/>
        <color rgb="FF000000"/>
        <rFont val="Arial"/>
        <family val="3"/>
        <charset val="134"/>
      </rPr>
      <t>of</t>
    </r>
    <r>
      <rPr>
        <sz val="9"/>
        <color theme="1"/>
        <rFont val="Calibri"/>
        <family val="2"/>
        <charset val="134"/>
        <scheme val="minor"/>
      </rPr>
      <t xml:space="preserve"> </t>
    </r>
    <r>
      <rPr>
        <b/>
        <sz val="9"/>
        <color rgb="FF000000"/>
        <rFont val="Arial"/>
        <family val="3"/>
        <charset val="134"/>
      </rPr>
      <t>the</t>
    </r>
    <r>
      <rPr>
        <sz val="9"/>
        <color theme="1"/>
        <rFont val="Calibri"/>
        <family val="2"/>
        <charset val="134"/>
        <scheme val="minor"/>
      </rPr>
      <t xml:space="preserve"> </t>
    </r>
    <r>
      <rPr>
        <b/>
        <sz val="9"/>
        <color rgb="FF000000"/>
        <rFont val="Arial"/>
        <family val="3"/>
        <charset val="134"/>
      </rPr>
      <t>States</t>
    </r>
    <r>
      <rPr>
        <sz val="9"/>
        <color theme="1"/>
        <rFont val="Calibri"/>
        <family val="2"/>
        <charset val="134"/>
        <scheme val="minor"/>
      </rPr>
      <t xml:space="preserve"> </t>
    </r>
    <r>
      <rPr>
        <b/>
        <sz val="9"/>
        <color rgb="FF000000"/>
        <rFont val="Arial"/>
        <family val="3"/>
        <charset val="134"/>
      </rPr>
      <t>and</t>
    </r>
    <r>
      <rPr>
        <sz val="9"/>
        <color theme="1"/>
        <rFont val="Calibri"/>
        <family val="2"/>
        <charset val="134"/>
        <scheme val="minor"/>
      </rPr>
      <t xml:space="preserve"> </t>
    </r>
    <r>
      <rPr>
        <b/>
        <sz val="9"/>
        <color rgb="FF000000"/>
        <rFont val="Arial"/>
        <family val="3"/>
        <charset val="134"/>
      </rPr>
      <t>FCT</t>
    </r>
    <r>
      <rPr>
        <sz val="9"/>
        <color theme="1"/>
        <rFont val="Calibri"/>
        <family val="2"/>
        <charset val="134"/>
        <scheme val="minor"/>
      </rPr>
      <t xml:space="preserve"> </t>
    </r>
    <r>
      <rPr>
        <b/>
        <sz val="9"/>
        <color rgb="FF000000"/>
        <rFont val="Arial"/>
        <family val="3"/>
        <charset val="134"/>
      </rPr>
      <t>are</t>
    </r>
    <r>
      <rPr>
        <sz val="9"/>
        <color theme="1"/>
        <rFont val="Calibri"/>
        <family val="2"/>
        <charset val="134"/>
        <scheme val="minor"/>
      </rPr>
      <t xml:space="preserve"> </t>
    </r>
    <r>
      <rPr>
        <b/>
        <sz val="9"/>
        <color rgb="FF000000"/>
        <rFont val="Arial"/>
        <family val="3"/>
        <charset val="134"/>
      </rPr>
      <t>produced</t>
    </r>
    <r>
      <rPr>
        <sz val="9"/>
        <color theme="1"/>
        <rFont val="Calibri"/>
        <family val="2"/>
        <charset val="134"/>
        <scheme val="minor"/>
      </rPr>
      <t xml:space="preserve"> </t>
    </r>
    <r>
      <rPr>
        <b/>
        <sz val="9"/>
        <color rgb="FF000000"/>
        <rFont val="Arial"/>
        <family val="3"/>
        <charset val="134"/>
      </rPr>
      <t>after</t>
    </r>
    <r>
      <rPr>
        <sz val="9"/>
        <color theme="1"/>
        <rFont val="Calibri"/>
        <family val="2"/>
        <charset val="134"/>
        <scheme val="minor"/>
      </rPr>
      <t xml:space="preserve"> </t>
    </r>
    <r>
      <rPr>
        <b/>
        <sz val="9"/>
        <color rgb="FF000000"/>
        <rFont val="Arial"/>
        <family val="3"/>
        <charset val="134"/>
      </rPr>
      <t>June</t>
    </r>
    <r>
      <rPr>
        <sz val="9"/>
        <color theme="1"/>
        <rFont val="Calibri"/>
        <family val="2"/>
        <charset val="134"/>
        <scheme val="minor"/>
      </rPr>
      <t xml:space="preserve"> </t>
    </r>
    <r>
      <rPr>
        <b/>
        <sz val="9"/>
        <color rgb="FF000000"/>
        <rFont val="Arial"/>
        <family val="3"/>
        <charset val="134"/>
      </rPr>
      <t>&amp;</t>
    </r>
    <r>
      <rPr>
        <sz val="9"/>
        <color theme="1"/>
        <rFont val="Calibri"/>
        <family val="2"/>
        <charset val="134"/>
        <scheme val="minor"/>
      </rPr>
      <t xml:space="preserve"> </t>
    </r>
    <r>
      <rPr>
        <b/>
        <sz val="9"/>
        <color rgb="FF000000"/>
        <rFont val="Arial"/>
        <family val="3"/>
        <charset val="134"/>
      </rPr>
      <t>December</t>
    </r>
    <r>
      <rPr>
        <sz val="9"/>
        <color theme="1"/>
        <rFont val="Calibri"/>
        <family val="2"/>
        <charset val="134"/>
        <scheme val="minor"/>
      </rPr>
      <t xml:space="preserve"> </t>
    </r>
    <r>
      <rPr>
        <b/>
        <sz val="9"/>
        <color rgb="FF000000"/>
        <rFont val="Arial"/>
        <family val="3"/>
        <charset val="134"/>
      </rPr>
      <t>each</t>
    </r>
    <r>
      <rPr>
        <sz val="9"/>
        <color theme="1"/>
        <rFont val="Calibri"/>
        <family val="2"/>
        <charset val="134"/>
        <scheme val="minor"/>
      </rPr>
      <t xml:space="preserve"> </t>
    </r>
    <r>
      <rPr>
        <b/>
        <sz val="9"/>
        <color rgb="FF000000"/>
        <rFont val="Arial"/>
        <family val="3"/>
        <charset val="134"/>
      </rPr>
      <t>year)</t>
    </r>
  </si>
  <si>
    <r>
      <rPr>
        <b/>
        <i/>
        <sz val="6"/>
        <color rgb="FF000000"/>
        <rFont val="Arial"/>
        <family val="3"/>
        <charset val="134"/>
      </rPr>
      <t>S/No</t>
    </r>
  </si>
  <si>
    <r>
      <rPr>
        <b/>
        <sz val="6"/>
        <color rgb="FF000000"/>
        <rFont val="Arial"/>
        <family val="3"/>
        <charset val="134"/>
      </rPr>
      <t>States</t>
    </r>
    <r>
      <rPr>
        <sz val="5"/>
        <color theme="1"/>
        <rFont val="Calibri"/>
        <family val="2"/>
        <charset val="134"/>
        <scheme val="minor"/>
      </rPr>
      <t xml:space="preserve"> </t>
    </r>
    <r>
      <rPr>
        <b/>
        <sz val="6"/>
        <color rgb="FF000000"/>
        <rFont val="Arial"/>
        <family val="3"/>
        <charset val="134"/>
      </rPr>
      <t>and</t>
    </r>
    <r>
      <rPr>
        <sz val="5"/>
        <color theme="1"/>
        <rFont val="Calibri"/>
        <family val="2"/>
        <charset val="134"/>
        <scheme val="minor"/>
      </rPr>
      <t xml:space="preserve"> </t>
    </r>
    <r>
      <rPr>
        <b/>
        <sz val="6"/>
        <color rgb="FF000000"/>
        <rFont val="Arial"/>
        <family val="3"/>
        <charset val="134"/>
      </rPr>
      <t>FGN</t>
    </r>
  </si>
  <si>
    <r>
      <rPr>
        <b/>
        <sz val="6"/>
        <color rgb="FF000000"/>
        <rFont val="Arial"/>
        <family val="3"/>
        <charset val="134"/>
      </rPr>
      <t>Multilateral</t>
    </r>
  </si>
  <si>
    <r>
      <rPr>
        <b/>
        <sz val="6"/>
        <color rgb="FF000000"/>
        <rFont val="Arial"/>
        <family val="3"/>
        <charset val="134"/>
      </rPr>
      <t>Bilateral</t>
    </r>
    <r>
      <rPr>
        <sz val="5"/>
        <color theme="1"/>
        <rFont val="Calibri"/>
        <family val="2"/>
        <charset val="134"/>
        <scheme val="minor"/>
      </rPr>
      <t xml:space="preserve"> </t>
    </r>
    <r>
      <rPr>
        <b/>
        <sz val="6"/>
        <color rgb="FF000000"/>
        <rFont val="Arial"/>
        <family val="3"/>
        <charset val="134"/>
      </rPr>
      <t>(AFD)</t>
    </r>
  </si>
  <si>
    <r>
      <rPr>
        <b/>
        <sz val="6"/>
        <color rgb="FF000000"/>
        <rFont val="Arial"/>
        <family val="3"/>
        <charset val="134"/>
      </rPr>
      <t>Bilateral(CHINA</t>
    </r>
    <r>
      <rPr>
        <sz val="5"/>
        <color theme="1"/>
        <rFont val="Calibri"/>
        <family val="2"/>
        <charset val="134"/>
        <scheme val="minor"/>
      </rPr>
      <t xml:space="preserve"> </t>
    </r>
    <r>
      <rPr>
        <b/>
        <sz val="6"/>
        <color rgb="FF000000"/>
        <rFont val="Arial"/>
        <family val="3"/>
        <charset val="134"/>
      </rPr>
      <t>EXIM</t>
    </r>
    <r>
      <rPr>
        <sz val="5"/>
        <color theme="1"/>
        <rFont val="Calibri"/>
        <family val="2"/>
        <charset val="134"/>
        <scheme val="minor"/>
      </rPr>
      <t xml:space="preserve"> </t>
    </r>
    <r>
      <rPr>
        <b/>
        <sz val="6"/>
        <color rgb="FF000000"/>
        <rFont val="Arial"/>
        <family val="3"/>
        <charset val="134"/>
      </rPr>
      <t>BANK),</t>
    </r>
  </si>
  <si>
    <r>
      <rPr>
        <b/>
        <sz val="6"/>
        <color rgb="FF000000"/>
        <rFont val="Arial"/>
        <family val="3"/>
        <charset val="134"/>
      </rPr>
      <t>($)</t>
    </r>
  </si>
  <si>
    <r>
      <rPr>
        <sz val="7"/>
        <color rgb="FF000000"/>
        <rFont val="Arial"/>
        <family val="3"/>
        <charset val="134"/>
      </rPr>
      <t>Abia</t>
    </r>
  </si>
  <si>
    <r>
      <rPr>
        <sz val="7"/>
        <color rgb="FF000000"/>
        <rFont val="Arial"/>
        <family val="3"/>
        <charset val="134"/>
      </rPr>
      <t>-</t>
    </r>
  </si>
  <si>
    <r>
      <rPr>
        <sz val="7"/>
        <color rgb="FF000000"/>
        <rFont val="Arial"/>
        <family val="3"/>
        <charset val="134"/>
      </rPr>
      <t>Adamawa</t>
    </r>
  </si>
  <si>
    <r>
      <rPr>
        <sz val="7"/>
        <color rgb="FF000000"/>
        <rFont val="Arial"/>
        <family val="3"/>
        <charset val="134"/>
      </rPr>
      <t>Akwa</t>
    </r>
    <r>
      <rPr>
        <sz val="6"/>
        <color theme="1"/>
        <rFont val="Calibri"/>
        <family val="2"/>
        <charset val="134"/>
        <scheme val="minor"/>
      </rPr>
      <t xml:space="preserve"> </t>
    </r>
    <r>
      <rPr>
        <sz val="7"/>
        <color rgb="FF000000"/>
        <rFont val="Arial"/>
        <family val="3"/>
        <charset val="134"/>
      </rPr>
      <t>Ibom</t>
    </r>
  </si>
  <si>
    <r>
      <rPr>
        <sz val="7"/>
        <color rgb="FF000000"/>
        <rFont val="Arial"/>
        <family val="3"/>
        <charset val="134"/>
      </rPr>
      <t>Anambra</t>
    </r>
  </si>
  <si>
    <r>
      <rPr>
        <sz val="7"/>
        <color rgb="FF000000"/>
        <rFont val="Arial"/>
        <family val="3"/>
        <charset val="134"/>
      </rPr>
      <t>Bauchi</t>
    </r>
  </si>
  <si>
    <r>
      <rPr>
        <sz val="7"/>
        <color rgb="FF000000"/>
        <rFont val="Arial"/>
        <family val="3"/>
        <charset val="134"/>
      </rPr>
      <t>Bayelsa</t>
    </r>
  </si>
  <si>
    <r>
      <rPr>
        <sz val="7"/>
        <color rgb="FF000000"/>
        <rFont val="Arial"/>
        <family val="3"/>
        <charset val="134"/>
      </rPr>
      <t>Benue</t>
    </r>
  </si>
  <si>
    <r>
      <rPr>
        <sz val="7"/>
        <color rgb="FF000000"/>
        <rFont val="Arial"/>
        <family val="3"/>
        <charset val="134"/>
      </rPr>
      <t>Borno</t>
    </r>
  </si>
  <si>
    <r>
      <rPr>
        <sz val="7"/>
        <color rgb="FF000000"/>
        <rFont val="Arial"/>
        <family val="3"/>
        <charset val="134"/>
      </rPr>
      <t>Cross</t>
    </r>
    <r>
      <rPr>
        <sz val="6"/>
        <color theme="1"/>
        <rFont val="Calibri"/>
        <family val="2"/>
        <charset val="134"/>
        <scheme val="minor"/>
      </rPr>
      <t xml:space="preserve"> </t>
    </r>
    <r>
      <rPr>
        <sz val="7"/>
        <color rgb="FF000000"/>
        <rFont val="Arial"/>
        <family val="3"/>
        <charset val="134"/>
      </rPr>
      <t>River</t>
    </r>
  </si>
  <si>
    <r>
      <rPr>
        <sz val="7"/>
        <color rgb="FF000000"/>
        <rFont val="Arial"/>
        <family val="3"/>
        <charset val="134"/>
      </rPr>
      <t>Delta</t>
    </r>
  </si>
  <si>
    <r>
      <rPr>
        <sz val="7"/>
        <color rgb="FF000000"/>
        <rFont val="Arial"/>
        <family val="3"/>
        <charset val="134"/>
      </rPr>
      <t>Ebonyi</t>
    </r>
  </si>
  <si>
    <r>
      <rPr>
        <sz val="7"/>
        <color rgb="FF000000"/>
        <rFont val="Arial"/>
        <family val="3"/>
        <charset val="134"/>
      </rPr>
      <t>Edo</t>
    </r>
  </si>
  <si>
    <r>
      <rPr>
        <sz val="7"/>
        <color rgb="FF000000"/>
        <rFont val="Arial"/>
        <family val="3"/>
        <charset val="134"/>
      </rPr>
      <t>Ekiti</t>
    </r>
  </si>
  <si>
    <r>
      <rPr>
        <sz val="7"/>
        <color rgb="FF000000"/>
        <rFont val="Arial"/>
        <family val="3"/>
        <charset val="134"/>
      </rPr>
      <t>Enugu</t>
    </r>
  </si>
  <si>
    <r>
      <rPr>
        <sz val="7"/>
        <color rgb="FF000000"/>
        <rFont val="Arial"/>
        <family val="3"/>
        <charset val="134"/>
      </rPr>
      <t>Gombe</t>
    </r>
  </si>
  <si>
    <r>
      <rPr>
        <sz val="7"/>
        <color rgb="FF000000"/>
        <rFont val="Arial"/>
        <family val="3"/>
        <charset val="134"/>
      </rPr>
      <t>Imo</t>
    </r>
  </si>
  <si>
    <r>
      <rPr>
        <sz val="7"/>
        <color rgb="FF000000"/>
        <rFont val="Arial"/>
        <family val="3"/>
        <charset val="134"/>
      </rPr>
      <t>Jigawa</t>
    </r>
  </si>
  <si>
    <r>
      <rPr>
        <sz val="7"/>
        <color rgb="FF000000"/>
        <rFont val="Arial"/>
        <family val="3"/>
        <charset val="134"/>
      </rPr>
      <t>Kaduna</t>
    </r>
  </si>
  <si>
    <r>
      <rPr>
        <sz val="7"/>
        <color rgb="FF000000"/>
        <rFont val="Arial"/>
        <family val="3"/>
        <charset val="134"/>
      </rPr>
      <t>Kano</t>
    </r>
  </si>
  <si>
    <r>
      <rPr>
        <sz val="7"/>
        <color rgb="FF000000"/>
        <rFont val="Arial"/>
        <family val="3"/>
        <charset val="134"/>
      </rPr>
      <t>Katsina</t>
    </r>
  </si>
  <si>
    <r>
      <rPr>
        <sz val="7"/>
        <color rgb="FF000000"/>
        <rFont val="Arial"/>
        <family val="3"/>
        <charset val="134"/>
      </rPr>
      <t>Kebbi</t>
    </r>
  </si>
  <si>
    <r>
      <rPr>
        <sz val="7"/>
        <color rgb="FF000000"/>
        <rFont val="Arial"/>
        <family val="3"/>
        <charset val="134"/>
      </rPr>
      <t>Kogi</t>
    </r>
  </si>
  <si>
    <r>
      <rPr>
        <sz val="7"/>
        <color rgb="FF000000"/>
        <rFont val="Arial"/>
        <family val="3"/>
        <charset val="134"/>
      </rPr>
      <t>Kwara</t>
    </r>
  </si>
  <si>
    <r>
      <rPr>
        <sz val="7"/>
        <color rgb="FF000000"/>
        <rFont val="Arial"/>
        <family val="3"/>
        <charset val="134"/>
      </rPr>
      <t>Lagos</t>
    </r>
  </si>
  <si>
    <r>
      <rPr>
        <sz val="7"/>
        <color rgb="FF000000"/>
        <rFont val="Arial"/>
        <family val="3"/>
        <charset val="134"/>
      </rPr>
      <t>Nassarawa</t>
    </r>
  </si>
  <si>
    <r>
      <rPr>
        <sz val="7"/>
        <color rgb="FF000000"/>
        <rFont val="Arial"/>
        <family val="3"/>
        <charset val="134"/>
      </rPr>
      <t>Niger</t>
    </r>
  </si>
  <si>
    <r>
      <rPr>
        <sz val="7"/>
        <color rgb="FF000000"/>
        <rFont val="Arial"/>
        <family val="3"/>
        <charset val="134"/>
      </rPr>
      <t>Ogun</t>
    </r>
  </si>
  <si>
    <r>
      <rPr>
        <sz val="7"/>
        <color rgb="FF000000"/>
        <rFont val="Arial"/>
        <family val="3"/>
        <charset val="134"/>
      </rPr>
      <t>Ondo</t>
    </r>
  </si>
  <si>
    <r>
      <rPr>
        <sz val="7"/>
        <color rgb="FF000000"/>
        <rFont val="Arial"/>
        <family val="3"/>
        <charset val="134"/>
      </rPr>
      <t>Osun</t>
    </r>
  </si>
  <si>
    <r>
      <rPr>
        <sz val="7"/>
        <color rgb="FF000000"/>
        <rFont val="Arial"/>
        <family val="3"/>
        <charset val="134"/>
      </rPr>
      <t>Oyo</t>
    </r>
  </si>
  <si>
    <r>
      <rPr>
        <sz val="7"/>
        <color rgb="FF000000"/>
        <rFont val="Arial"/>
        <family val="3"/>
        <charset val="134"/>
      </rPr>
      <t>Plateau</t>
    </r>
  </si>
  <si>
    <r>
      <rPr>
        <sz val="7"/>
        <color rgb="FF000000"/>
        <rFont val="Arial"/>
        <family val="3"/>
        <charset val="134"/>
      </rPr>
      <t>Rivers</t>
    </r>
  </si>
  <si>
    <r>
      <rPr>
        <sz val="7"/>
        <color rgb="FF000000"/>
        <rFont val="Arial"/>
        <family val="3"/>
        <charset val="134"/>
      </rPr>
      <t>Sokoto</t>
    </r>
  </si>
  <si>
    <r>
      <rPr>
        <sz val="7"/>
        <color rgb="FF000000"/>
        <rFont val="Arial"/>
        <family val="3"/>
        <charset val="134"/>
      </rPr>
      <t>Taraba</t>
    </r>
  </si>
  <si>
    <r>
      <rPr>
        <sz val="7"/>
        <color rgb="FF000000"/>
        <rFont val="Arial"/>
        <family val="3"/>
        <charset val="134"/>
      </rPr>
      <t>Yobe</t>
    </r>
  </si>
  <si>
    <r>
      <rPr>
        <sz val="7"/>
        <color rgb="FF000000"/>
        <rFont val="Arial"/>
        <family val="3"/>
        <charset val="134"/>
      </rPr>
      <t>Zamfara</t>
    </r>
  </si>
  <si>
    <r>
      <rPr>
        <sz val="7"/>
        <color rgb="FF000000"/>
        <rFont val="Arial"/>
        <family val="3"/>
        <charset val="134"/>
      </rPr>
      <t>FCT</t>
    </r>
  </si>
  <si>
    <r>
      <rPr>
        <b/>
        <sz val="7"/>
        <color rgb="FF000000"/>
        <rFont val="Arial"/>
        <family val="3"/>
        <charset val="134"/>
      </rPr>
      <t>Sub-Total</t>
    </r>
  </si>
  <si>
    <r>
      <rPr>
        <b/>
        <sz val="7"/>
        <color rgb="FF000000"/>
        <rFont val="Arial"/>
        <family val="3"/>
        <charset val="134"/>
      </rPr>
      <t>-</t>
    </r>
  </si>
  <si>
    <r>
      <rPr>
        <b/>
        <sz val="7"/>
        <color rgb="FF000000"/>
        <rFont val="Arial"/>
        <family val="3"/>
        <charset val="134"/>
      </rPr>
      <t>FGN</t>
    </r>
  </si>
  <si>
    <r>
      <rPr>
        <b/>
        <sz val="7"/>
        <color rgb="FF000000"/>
        <rFont val="Arial"/>
        <family val="3"/>
        <charset val="134"/>
      </rPr>
      <t>Total</t>
    </r>
  </si>
  <si>
    <r>
      <rPr>
        <b/>
        <i/>
        <sz val="10"/>
        <color rgb="FF000000"/>
        <rFont val="Arial"/>
        <family val="3"/>
        <charset val="134"/>
      </rPr>
      <t>S/No</t>
    </r>
  </si>
  <si>
    <r>
      <rPr>
        <b/>
        <sz val="10"/>
        <color rgb="FF000000"/>
        <rFont val="Arial"/>
        <family val="3"/>
        <charset val="134"/>
      </rPr>
      <t>States</t>
    </r>
    <r>
      <rPr>
        <sz val="10"/>
        <color theme="1"/>
        <rFont val="Calibri"/>
        <family val="2"/>
        <charset val="134"/>
        <scheme val="minor"/>
      </rPr>
      <t xml:space="preserve"> </t>
    </r>
    <r>
      <rPr>
        <b/>
        <sz val="10"/>
        <color rgb="FF000000"/>
        <rFont val="Arial"/>
        <family val="3"/>
        <charset val="134"/>
      </rPr>
      <t>and</t>
    </r>
    <r>
      <rPr>
        <sz val="10"/>
        <color theme="1"/>
        <rFont val="Calibri"/>
        <family val="2"/>
        <charset val="134"/>
        <scheme val="minor"/>
      </rPr>
      <t xml:space="preserve"> </t>
    </r>
    <r>
      <rPr>
        <b/>
        <sz val="10"/>
        <color rgb="FF000000"/>
        <rFont val="Arial"/>
        <family val="3"/>
        <charset val="134"/>
      </rPr>
      <t>FGN</t>
    </r>
  </si>
  <si>
    <r>
      <rPr>
        <b/>
        <sz val="10"/>
        <color rgb="FF000000"/>
        <rFont val="Arial"/>
        <family val="3"/>
        <charset val="134"/>
      </rPr>
      <t>Multilateral</t>
    </r>
  </si>
  <si>
    <r>
      <rPr>
        <b/>
        <sz val="10"/>
        <color rgb="FF000000"/>
        <rFont val="Arial"/>
        <family val="3"/>
        <charset val="134"/>
      </rPr>
      <t>Bilateral</t>
    </r>
    <r>
      <rPr>
        <sz val="10"/>
        <color theme="1"/>
        <rFont val="Calibri"/>
        <family val="2"/>
        <charset val="134"/>
        <scheme val="minor"/>
      </rPr>
      <t xml:space="preserve"> </t>
    </r>
    <r>
      <rPr>
        <b/>
        <sz val="10"/>
        <color rgb="FF000000"/>
        <rFont val="Arial"/>
        <family val="3"/>
        <charset val="134"/>
      </rPr>
      <t>(AFD)</t>
    </r>
  </si>
  <si>
    <r>
      <rPr>
        <b/>
        <sz val="10"/>
        <color rgb="FF000000"/>
        <rFont val="Arial"/>
        <family val="3"/>
        <charset val="134"/>
      </rPr>
      <t>Bilateral(CHINA</t>
    </r>
    <r>
      <rPr>
        <sz val="10"/>
        <color theme="1"/>
        <rFont val="Calibri"/>
        <family val="2"/>
        <charset val="134"/>
        <scheme val="minor"/>
      </rPr>
      <t xml:space="preserve"> </t>
    </r>
    <r>
      <rPr>
        <b/>
        <sz val="10"/>
        <color rgb="FF000000"/>
        <rFont val="Arial"/>
        <family val="3"/>
        <charset val="134"/>
      </rPr>
      <t>EXIM</t>
    </r>
    <r>
      <rPr>
        <sz val="10"/>
        <color theme="1"/>
        <rFont val="Calibri"/>
        <family val="2"/>
        <charset val="134"/>
        <scheme val="minor"/>
      </rPr>
      <t xml:space="preserve"> </t>
    </r>
    <r>
      <rPr>
        <b/>
        <sz val="10"/>
        <color rgb="FF000000"/>
        <rFont val="Arial"/>
        <family val="3"/>
        <charset val="134"/>
      </rPr>
      <t>BANK),</t>
    </r>
  </si>
  <si>
    <r>
      <rPr>
        <b/>
        <sz val="10"/>
        <color rgb="FF000000"/>
        <rFont val="Arial"/>
        <family val="3"/>
        <charset val="134"/>
      </rPr>
      <t>Total</t>
    </r>
  </si>
  <si>
    <r>
      <rPr>
        <b/>
        <sz val="10"/>
        <color rgb="FF000000"/>
        <rFont val="Arial"/>
        <family val="3"/>
        <charset val="134"/>
      </rPr>
      <t>($)</t>
    </r>
  </si>
  <si>
    <r>
      <rPr>
        <b/>
        <sz val="10"/>
        <color rgb="FF000000"/>
        <rFont val="Arial"/>
        <family val="3"/>
        <charset val="134"/>
      </rPr>
      <t>Commercial</t>
    </r>
    <r>
      <rPr>
        <sz val="10"/>
        <color theme="1"/>
        <rFont val="Calibri"/>
        <family val="2"/>
        <charset val="134"/>
        <scheme val="minor"/>
      </rPr>
      <t xml:space="preserve">  </t>
    </r>
    <r>
      <rPr>
        <b/>
        <sz val="10"/>
        <color rgb="FF000000"/>
        <rFont val="Arial"/>
        <family val="3"/>
        <charset val="134"/>
      </rPr>
      <t>&amp;</t>
    </r>
    <r>
      <rPr>
        <sz val="10"/>
        <color theme="1"/>
        <rFont val="Calibri"/>
        <family val="2"/>
        <charset val="134"/>
        <scheme val="minor"/>
      </rPr>
      <t xml:space="preserve"> </t>
    </r>
    <r>
      <rPr>
        <b/>
        <sz val="10"/>
        <color rgb="FF000000"/>
        <rFont val="Arial"/>
        <family val="3"/>
        <charset val="134"/>
      </rPr>
      <t>Eurobond</t>
    </r>
    <r>
      <rPr>
        <sz val="10"/>
        <color theme="1"/>
        <rFont val="Calibri"/>
        <family val="2"/>
        <charset val="134"/>
        <scheme val="minor"/>
      </rPr>
      <t xml:space="preserve"> </t>
    </r>
    <r>
      <rPr>
        <b/>
        <sz val="10"/>
        <color rgb="FF000000"/>
        <rFont val="Arial"/>
        <family val="3"/>
        <charset val="134"/>
      </rPr>
      <t>($)</t>
    </r>
  </si>
  <si>
    <r>
      <rPr>
        <b/>
        <sz val="10"/>
        <color rgb="FF000000"/>
        <rFont val="Arial"/>
        <family val="3"/>
        <charset val="134"/>
      </rPr>
      <t>States</t>
    </r>
    <r>
      <rPr>
        <sz val="10"/>
        <color theme="1"/>
        <rFont val="Calibri"/>
        <family val="2"/>
        <charset val="134"/>
        <scheme val="minor"/>
      </rPr>
      <t xml:space="preserve"> </t>
    </r>
    <r>
      <rPr>
        <b/>
        <sz val="10"/>
        <color rgb="FF000000"/>
        <rFont val="Arial"/>
        <family val="3"/>
        <charset val="134"/>
      </rPr>
      <t>and</t>
    </r>
    <r>
      <rPr>
        <sz val="10"/>
        <color theme="1"/>
        <rFont val="Calibri"/>
        <family val="2"/>
        <charset val="134"/>
        <scheme val="minor"/>
      </rPr>
      <t xml:space="preserve"> </t>
    </r>
    <r>
      <rPr>
        <b/>
        <sz val="10"/>
        <color rgb="FF000000"/>
        <rFont val="Arial"/>
        <family val="3"/>
        <charset val="134"/>
      </rPr>
      <t>Federal</t>
    </r>
    <r>
      <rPr>
        <sz val="10"/>
        <color theme="1"/>
        <rFont val="Calibri"/>
        <family val="2"/>
        <charset val="134"/>
        <scheme val="minor"/>
      </rPr>
      <t xml:space="preserve"> </t>
    </r>
    <r>
      <rPr>
        <b/>
        <sz val="10"/>
        <color rgb="FF000000"/>
        <rFont val="Arial"/>
        <family val="3"/>
        <charset val="134"/>
      </rPr>
      <t>Governments'</t>
    </r>
    <r>
      <rPr>
        <sz val="10"/>
        <color theme="1"/>
        <rFont val="Calibri"/>
        <family val="2"/>
        <charset val="134"/>
        <scheme val="minor"/>
      </rPr>
      <t xml:space="preserve"> </t>
    </r>
    <r>
      <rPr>
        <b/>
        <sz val="10"/>
        <color rgb="FF000000"/>
        <rFont val="Arial"/>
        <family val="3"/>
        <charset val="134"/>
      </rPr>
      <t>External</t>
    </r>
    <r>
      <rPr>
        <sz val="10"/>
        <color theme="1"/>
        <rFont val="Calibri"/>
        <family val="2"/>
        <charset val="134"/>
        <scheme val="minor"/>
      </rPr>
      <t xml:space="preserve"> </t>
    </r>
    <r>
      <rPr>
        <b/>
        <sz val="10"/>
        <color rgb="FF000000"/>
        <rFont val="Arial"/>
        <family val="3"/>
        <charset val="134"/>
      </rPr>
      <t>Debt</t>
    </r>
    <r>
      <rPr>
        <sz val="10"/>
        <color theme="1"/>
        <rFont val="Calibri"/>
        <family val="2"/>
        <charset val="134"/>
        <scheme val="minor"/>
      </rPr>
      <t xml:space="preserve"> </t>
    </r>
    <r>
      <rPr>
        <b/>
        <sz val="10"/>
        <color rgb="FF000000"/>
        <rFont val="Arial"/>
        <family val="3"/>
        <charset val="134"/>
      </rPr>
      <t>Stock</t>
    </r>
    <r>
      <rPr>
        <sz val="10"/>
        <color theme="1"/>
        <rFont val="Calibri"/>
        <family val="2"/>
        <charset val="134"/>
        <scheme val="minor"/>
      </rPr>
      <t xml:space="preserve"> </t>
    </r>
    <r>
      <rPr>
        <b/>
        <sz val="10"/>
        <color rgb="FF000000"/>
        <rFont val="Arial"/>
        <family val="3"/>
        <charset val="134"/>
      </rPr>
      <t>as</t>
    </r>
    <r>
      <rPr>
        <sz val="10"/>
        <color theme="1"/>
        <rFont val="Calibri"/>
        <family val="2"/>
        <charset val="134"/>
        <scheme val="minor"/>
      </rPr>
      <t xml:space="preserve"> </t>
    </r>
    <r>
      <rPr>
        <b/>
        <sz val="10"/>
        <color rgb="FF000000"/>
        <rFont val="Arial"/>
        <family val="3"/>
        <charset val="134"/>
      </rPr>
      <t>at</t>
    </r>
    <r>
      <rPr>
        <sz val="10"/>
        <color theme="1"/>
        <rFont val="Calibri"/>
        <family val="2"/>
        <charset val="134"/>
        <scheme val="minor"/>
      </rPr>
      <t xml:space="preserve"> </t>
    </r>
    <r>
      <rPr>
        <b/>
        <sz val="10"/>
        <color rgb="FF000000"/>
        <rFont val="Arial"/>
        <family val="3"/>
        <charset val="134"/>
      </rPr>
      <t>31st</t>
    </r>
    <r>
      <rPr>
        <sz val="10"/>
        <color theme="1"/>
        <rFont val="Calibri"/>
        <family val="2"/>
        <charset val="134"/>
        <scheme val="minor"/>
      </rPr>
      <t xml:space="preserve"> </t>
    </r>
    <r>
      <rPr>
        <b/>
        <sz val="10"/>
        <color rgb="FF000000"/>
        <rFont val="Arial"/>
        <family val="3"/>
        <charset val="134"/>
      </rPr>
      <t>December,</t>
    </r>
    <r>
      <rPr>
        <sz val="10"/>
        <color theme="1"/>
        <rFont val="Calibri"/>
        <family val="2"/>
        <charset val="134"/>
        <scheme val="minor"/>
      </rPr>
      <t xml:space="preserve"> </t>
    </r>
    <r>
      <rPr>
        <b/>
        <sz val="10"/>
        <color rgb="FF000000"/>
        <rFont val="Arial"/>
        <family val="3"/>
        <charset val="134"/>
      </rPr>
      <t>2015</t>
    </r>
    <r>
      <rPr>
        <sz val="10"/>
        <color theme="1"/>
        <rFont val="Calibri"/>
        <family val="2"/>
        <charset val="134"/>
        <scheme val="minor"/>
      </rPr>
      <t xml:space="preserve"> </t>
    </r>
    <r>
      <rPr>
        <b/>
        <sz val="10"/>
        <color rgb="FF000000"/>
        <rFont val="Arial"/>
        <family val="3"/>
        <charset val="134"/>
      </rPr>
      <t>(Provisional)</t>
    </r>
  </si>
  <si>
    <r>
      <rPr>
        <b/>
        <sz val="8"/>
        <color rgb="FF000000"/>
        <rFont val="Arial"/>
        <family val="3"/>
        <charset val="134"/>
      </rPr>
      <t>(in</t>
    </r>
    <r>
      <rPr>
        <sz val="8"/>
        <color theme="1"/>
        <rFont val="Calibri"/>
        <family val="2"/>
        <charset val="134"/>
        <scheme val="minor"/>
      </rPr>
      <t xml:space="preserve"> </t>
    </r>
    <r>
      <rPr>
        <b/>
        <sz val="8"/>
        <color rgb="FF000000"/>
        <rFont val="Arial"/>
        <family val="3"/>
        <charset val="134"/>
      </rPr>
      <t>US</t>
    </r>
    <r>
      <rPr>
        <sz val="8"/>
        <color theme="1"/>
        <rFont val="Calibri"/>
        <family val="2"/>
        <charset val="134"/>
        <scheme val="minor"/>
      </rPr>
      <t xml:space="preserve"> </t>
    </r>
    <r>
      <rPr>
        <b/>
        <sz val="8"/>
        <color rgb="FF000000"/>
        <rFont val="Arial"/>
        <family val="3"/>
        <charset val="134"/>
      </rPr>
      <t>Dollars)</t>
    </r>
  </si>
  <si>
    <r>
      <rPr>
        <b/>
        <sz val="6"/>
        <color rgb="FF000000"/>
        <rFont val="Arial"/>
        <family val="3"/>
        <charset val="134"/>
      </rPr>
      <t>JICA,</t>
    </r>
    <r>
      <rPr>
        <sz val="5"/>
        <color theme="1"/>
        <rFont val="Calibri"/>
        <family val="2"/>
        <charset val="134"/>
        <scheme val="minor"/>
      </rPr>
      <t xml:space="preserve"> </t>
    </r>
    <r>
      <rPr>
        <b/>
        <sz val="6"/>
        <color rgb="FF000000"/>
        <rFont val="Arial"/>
        <family val="3"/>
        <charset val="134"/>
      </rPr>
      <t>INDIA,</t>
    </r>
    <r>
      <rPr>
        <sz val="5"/>
        <color theme="1"/>
        <rFont val="Calibri"/>
        <family val="2"/>
        <charset val="134"/>
        <scheme val="minor"/>
      </rPr>
      <t xml:space="preserve"> </t>
    </r>
    <r>
      <rPr>
        <b/>
        <sz val="6"/>
        <color rgb="FF000000"/>
        <rFont val="Arial"/>
        <family val="3"/>
        <charset val="134"/>
      </rPr>
      <t>KFW</t>
    </r>
    <r>
      <rPr>
        <sz val="5"/>
        <color theme="1"/>
        <rFont val="Calibri"/>
        <family val="2"/>
        <charset val="134"/>
        <scheme val="minor"/>
      </rPr>
      <t xml:space="preserve"> </t>
    </r>
    <r>
      <rPr>
        <b/>
        <sz val="6"/>
        <color rgb="FF000000"/>
        <rFont val="Arial"/>
        <family val="3"/>
        <charset val="134"/>
      </rPr>
      <t>&amp;</t>
    </r>
    <r>
      <rPr>
        <sz val="5"/>
        <color theme="1"/>
        <rFont val="Calibri"/>
        <family val="2"/>
        <charset val="134"/>
        <scheme val="minor"/>
      </rPr>
      <t xml:space="preserve"> </t>
    </r>
    <r>
      <rPr>
        <b/>
        <sz val="6"/>
        <color rgb="FF000000"/>
        <rFont val="Arial"/>
        <family val="3"/>
        <charset val="134"/>
      </rPr>
      <t>Eurobonds</t>
    </r>
    <r>
      <rPr>
        <sz val="5"/>
        <color theme="1"/>
        <rFont val="Calibri"/>
        <family val="2"/>
        <charset val="134"/>
        <scheme val="minor"/>
      </rPr>
      <t xml:space="preserve"> </t>
    </r>
    <r>
      <rPr>
        <b/>
        <sz val="6"/>
        <color rgb="FF000000"/>
        <rFont val="Arial"/>
        <family val="3"/>
        <charset val="134"/>
      </rPr>
      <t>($)</t>
    </r>
  </si>
  <si>
    <t>$</t>
  </si>
  <si>
    <r>
      <rPr>
        <b/>
        <sz val="11"/>
        <color rgb="FF000000"/>
        <rFont val="Calibri"/>
        <family val="3"/>
        <charset val="134"/>
      </rPr>
      <t>SN</t>
    </r>
  </si>
  <si>
    <r>
      <rPr>
        <b/>
        <sz val="11"/>
        <color rgb="FF000000"/>
        <rFont val="Calibri"/>
        <family val="3"/>
        <charset val="134"/>
      </rPr>
      <t>STATES</t>
    </r>
  </si>
  <si>
    <r>
      <rPr>
        <b/>
        <sz val="11"/>
        <color rgb="FF000000"/>
        <rFont val="Calibri"/>
        <family val="3"/>
        <charset val="134"/>
      </rPr>
      <t>TOTAL</t>
    </r>
    <r>
      <rPr>
        <sz val="10"/>
        <color rgb="FF000000"/>
        <rFont val="Arial"/>
        <family val="2"/>
      </rPr>
      <t xml:space="preserve"> </t>
    </r>
    <r>
      <rPr>
        <b/>
        <sz val="11"/>
        <color rgb="FF000000"/>
        <rFont val="Calibri"/>
        <family val="3"/>
        <charset val="134"/>
      </rPr>
      <t>DOMESTIC</t>
    </r>
    <r>
      <rPr>
        <sz val="10"/>
        <color rgb="FF000000"/>
        <rFont val="Arial"/>
        <family val="2"/>
      </rPr>
      <t xml:space="preserve"> </t>
    </r>
    <r>
      <rPr>
        <b/>
        <sz val="11"/>
        <color rgb="FF000000"/>
        <rFont val="Calibri"/>
        <family val="3"/>
        <charset val="134"/>
      </rPr>
      <t>DEBT</t>
    </r>
  </si>
  <si>
    <r>
      <rPr>
        <b/>
        <sz val="11"/>
        <color rgb="FF000000"/>
        <rFont val="Calibri"/>
        <family val="3"/>
        <charset val="134"/>
      </rPr>
      <t>PERCENTAGE</t>
    </r>
    <r>
      <rPr>
        <sz val="10"/>
        <color rgb="FF000000"/>
        <rFont val="Arial"/>
        <family val="2"/>
      </rPr>
      <t xml:space="preserve"> </t>
    </r>
    <r>
      <rPr>
        <b/>
        <sz val="11"/>
        <color rgb="FF000000"/>
        <rFont val="Calibri"/>
        <family val="3"/>
        <charset val="134"/>
      </rPr>
      <t>OF</t>
    </r>
    <r>
      <rPr>
        <sz val="10"/>
        <color rgb="FF000000"/>
        <rFont val="Arial"/>
        <family val="2"/>
      </rPr>
      <t xml:space="preserve"> </t>
    </r>
    <r>
      <rPr>
        <b/>
        <sz val="11"/>
        <color rgb="FF000000"/>
        <rFont val="Calibri"/>
        <family val="3"/>
        <charset val="134"/>
      </rPr>
      <t>TOTAL</t>
    </r>
  </si>
  <si>
    <r>
      <rPr>
        <sz val="11"/>
        <color rgb="FF000000"/>
        <rFont val="Calibri"/>
        <family val="3"/>
        <charset val="134"/>
      </rPr>
      <t>ABIA</t>
    </r>
  </si>
  <si>
    <r>
      <rPr>
        <sz val="11"/>
        <color rgb="FF000000"/>
        <rFont val="Calibri"/>
        <family val="3"/>
        <charset val="134"/>
      </rPr>
      <t>0.56%</t>
    </r>
  </si>
  <si>
    <r>
      <rPr>
        <sz val="11"/>
        <color rgb="FF000000"/>
        <rFont val="Calibri"/>
        <family val="3"/>
        <charset val="134"/>
      </rPr>
      <t>ADAMAWA</t>
    </r>
  </si>
  <si>
    <r>
      <rPr>
        <sz val="11"/>
        <color rgb="FF000000"/>
        <rFont val="Calibri"/>
        <family val="3"/>
        <charset val="134"/>
      </rPr>
      <t>AKWA</t>
    </r>
    <r>
      <rPr>
        <sz val="10"/>
        <color rgb="FF000000"/>
        <rFont val="Arial"/>
        <family val="2"/>
      </rPr>
      <t xml:space="preserve"> </t>
    </r>
    <r>
      <rPr>
        <sz val="11"/>
        <color rgb="FF000000"/>
        <rFont val="Calibri"/>
        <family val="3"/>
        <charset val="134"/>
      </rPr>
      <t>IBOM</t>
    </r>
  </si>
  <si>
    <r>
      <rPr>
        <sz val="11"/>
        <color rgb="FF000000"/>
        <rFont val="Calibri"/>
        <family val="3"/>
        <charset val="134"/>
      </rPr>
      <t>ANAMBRA</t>
    </r>
  </si>
  <si>
    <r>
      <rPr>
        <sz val="11"/>
        <color rgb="FF000000"/>
        <rFont val="Calibri"/>
        <family val="3"/>
        <charset val="134"/>
      </rPr>
      <t>0.92%</t>
    </r>
  </si>
  <si>
    <r>
      <rPr>
        <sz val="11"/>
        <color rgb="FF000000"/>
        <rFont val="Calibri"/>
        <family val="3"/>
        <charset val="134"/>
      </rPr>
      <t>BAUCHI</t>
    </r>
  </si>
  <si>
    <r>
      <rPr>
        <sz val="11"/>
        <color rgb="FF000000"/>
        <rFont val="Calibri"/>
        <family val="3"/>
        <charset val="134"/>
      </rPr>
      <t>BAYELSA</t>
    </r>
  </si>
  <si>
    <r>
      <rPr>
        <sz val="11"/>
        <color rgb="FF000000"/>
        <rFont val="Calibri"/>
        <family val="3"/>
        <charset val="134"/>
      </rPr>
      <t>BENUE</t>
    </r>
  </si>
  <si>
    <r>
      <rPr>
        <sz val="11"/>
        <color rgb="FF000000"/>
        <rFont val="Calibri"/>
        <family val="3"/>
        <charset val="134"/>
      </rPr>
      <t>BORNO</t>
    </r>
  </si>
  <si>
    <r>
      <rPr>
        <sz val="11"/>
        <color rgb="FF000000"/>
        <rFont val="Calibri"/>
        <family val="3"/>
        <charset val="134"/>
      </rPr>
      <t>CROSS-RIVER</t>
    </r>
  </si>
  <si>
    <r>
      <rPr>
        <sz val="11"/>
        <color rgb="FF000000"/>
        <rFont val="Calibri"/>
        <family val="3"/>
        <charset val="134"/>
      </rPr>
      <t>DELTA</t>
    </r>
  </si>
  <si>
    <r>
      <rPr>
        <sz val="11"/>
        <color rgb="FF000000"/>
        <rFont val="Calibri"/>
        <family val="3"/>
        <charset val="134"/>
      </rPr>
      <t>EBONYI</t>
    </r>
  </si>
  <si>
    <r>
      <rPr>
        <sz val="11"/>
        <color rgb="FF000000"/>
        <rFont val="Calibri"/>
        <family val="3"/>
        <charset val="134"/>
      </rPr>
      <t>EDO</t>
    </r>
  </si>
  <si>
    <r>
      <rPr>
        <sz val="11"/>
        <color rgb="FF000000"/>
        <rFont val="Calibri"/>
        <family val="3"/>
        <charset val="134"/>
      </rPr>
      <t>EKITI</t>
    </r>
  </si>
  <si>
    <r>
      <rPr>
        <sz val="11"/>
        <color rgb="FF000000"/>
        <rFont val="Calibri"/>
        <family val="3"/>
        <charset val="134"/>
      </rPr>
      <t>ENUGU</t>
    </r>
  </si>
  <si>
    <r>
      <rPr>
        <sz val="11"/>
        <color rgb="FF000000"/>
        <rFont val="Calibri"/>
        <family val="3"/>
        <charset val="134"/>
      </rPr>
      <t>GOMBE</t>
    </r>
  </si>
  <si>
    <r>
      <rPr>
        <sz val="11"/>
        <color rgb="FF000000"/>
        <rFont val="Calibri"/>
        <family val="3"/>
        <charset val="134"/>
      </rPr>
      <t>IMO</t>
    </r>
  </si>
  <si>
    <r>
      <rPr>
        <sz val="11"/>
        <color rgb="FF000000"/>
        <rFont val="Calibri"/>
        <family val="3"/>
        <charset val="134"/>
      </rPr>
      <t>JIGAWA</t>
    </r>
  </si>
  <si>
    <r>
      <rPr>
        <sz val="11"/>
        <color rgb="FF000000"/>
        <rFont val="Calibri"/>
        <family val="3"/>
        <charset val="134"/>
      </rPr>
      <t>0.13%</t>
    </r>
  </si>
  <si>
    <r>
      <rPr>
        <sz val="11"/>
        <color rgb="FF000000"/>
        <rFont val="Calibri"/>
        <family val="3"/>
        <charset val="134"/>
      </rPr>
      <t>KADUNA</t>
    </r>
  </si>
  <si>
    <r>
      <rPr>
        <sz val="11"/>
        <color rgb="FF000000"/>
        <rFont val="Calibri"/>
        <family val="3"/>
        <charset val="134"/>
      </rPr>
      <t>KANO***</t>
    </r>
  </si>
  <si>
    <r>
      <rPr>
        <sz val="11"/>
        <color rgb="FF000000"/>
        <rFont val="Calibri"/>
        <family val="3"/>
        <charset val="134"/>
      </rPr>
      <t>0.38%</t>
    </r>
  </si>
  <si>
    <r>
      <rPr>
        <sz val="11"/>
        <color rgb="FF000000"/>
        <rFont val="Calibri"/>
        <family val="3"/>
        <charset val="134"/>
      </rPr>
      <t>KATSINA</t>
    </r>
  </si>
  <si>
    <r>
      <rPr>
        <sz val="11"/>
        <color rgb="FF000000"/>
        <rFont val="Calibri"/>
        <family val="3"/>
        <charset val="134"/>
      </rPr>
      <t>0.059%</t>
    </r>
  </si>
  <si>
    <r>
      <rPr>
        <sz val="11"/>
        <color rgb="FF000000"/>
        <rFont val="Calibri"/>
        <family val="3"/>
        <charset val="134"/>
      </rPr>
      <t>KEBBI</t>
    </r>
  </si>
  <si>
    <r>
      <rPr>
        <sz val="11"/>
        <color rgb="FF000000"/>
        <rFont val="Calibri"/>
        <family val="3"/>
        <charset val="134"/>
      </rPr>
      <t>0.18%</t>
    </r>
  </si>
  <si>
    <r>
      <rPr>
        <sz val="11"/>
        <color rgb="FF000000"/>
        <rFont val="Calibri"/>
        <family val="3"/>
        <charset val="134"/>
      </rPr>
      <t>KOGI</t>
    </r>
  </si>
  <si>
    <r>
      <rPr>
        <sz val="11"/>
        <color rgb="FF000000"/>
        <rFont val="Calibri"/>
        <family val="3"/>
        <charset val="134"/>
      </rPr>
      <t>0.97%</t>
    </r>
  </si>
  <si>
    <r>
      <rPr>
        <sz val="11"/>
        <color rgb="FF000000"/>
        <rFont val="Calibri"/>
        <family val="3"/>
        <charset val="134"/>
      </rPr>
      <t>KWARA</t>
    </r>
  </si>
  <si>
    <r>
      <rPr>
        <sz val="11"/>
        <color rgb="FF000000"/>
        <rFont val="Calibri"/>
        <family val="3"/>
        <charset val="134"/>
      </rPr>
      <t>LAGOS</t>
    </r>
  </si>
  <si>
    <r>
      <rPr>
        <sz val="11"/>
        <color rgb="FF000000"/>
        <rFont val="Calibri"/>
        <family val="3"/>
        <charset val="134"/>
      </rPr>
      <t>NASARRAWA</t>
    </r>
  </si>
  <si>
    <r>
      <rPr>
        <sz val="11"/>
        <color rgb="FF000000"/>
        <rFont val="Calibri"/>
        <family val="3"/>
        <charset val="134"/>
      </rPr>
      <t>0.46%</t>
    </r>
  </si>
  <si>
    <r>
      <rPr>
        <sz val="11"/>
        <color rgb="FF000000"/>
        <rFont val="Calibri"/>
        <family val="3"/>
        <charset val="134"/>
      </rPr>
      <t>NIGER</t>
    </r>
  </si>
  <si>
    <r>
      <rPr>
        <sz val="11"/>
        <color rgb="FF000000"/>
        <rFont val="Calibri"/>
        <family val="3"/>
        <charset val="134"/>
      </rPr>
      <t>OGUN</t>
    </r>
  </si>
  <si>
    <r>
      <rPr>
        <sz val="11"/>
        <color rgb="FF000000"/>
        <rFont val="Calibri"/>
        <family val="3"/>
        <charset val="134"/>
      </rPr>
      <t>ONDO</t>
    </r>
  </si>
  <si>
    <r>
      <rPr>
        <sz val="11"/>
        <color rgb="FF000000"/>
        <rFont val="Calibri"/>
        <family val="3"/>
        <charset val="134"/>
      </rPr>
      <t>OSUN</t>
    </r>
  </si>
  <si>
    <r>
      <rPr>
        <sz val="11"/>
        <color rgb="FF000000"/>
        <rFont val="Calibri"/>
        <family val="3"/>
        <charset val="134"/>
      </rPr>
      <t>OYO</t>
    </r>
  </si>
  <si>
    <r>
      <rPr>
        <sz val="11"/>
        <color rgb="FF000000"/>
        <rFont val="Calibri"/>
        <family val="3"/>
        <charset val="134"/>
      </rPr>
      <t>0.76%</t>
    </r>
  </si>
  <si>
    <r>
      <rPr>
        <sz val="11"/>
        <color rgb="FF000000"/>
        <rFont val="Calibri"/>
        <family val="3"/>
        <charset val="134"/>
      </rPr>
      <t>PLATEAU</t>
    </r>
  </si>
  <si>
    <r>
      <rPr>
        <sz val="11"/>
        <color rgb="FF000000"/>
        <rFont val="Calibri"/>
        <family val="3"/>
        <charset val="134"/>
      </rPr>
      <t>RIVERS</t>
    </r>
  </si>
  <si>
    <r>
      <rPr>
        <sz val="11"/>
        <color rgb="FF000000"/>
        <rFont val="Calibri"/>
        <family val="3"/>
        <charset val="134"/>
      </rPr>
      <t>SOKOTO</t>
    </r>
  </si>
  <si>
    <r>
      <rPr>
        <sz val="11"/>
        <color rgb="FF000000"/>
        <rFont val="Calibri"/>
        <family val="3"/>
        <charset val="134"/>
      </rPr>
      <t>0.19%</t>
    </r>
  </si>
  <si>
    <r>
      <rPr>
        <sz val="11"/>
        <color rgb="FF000000"/>
        <rFont val="Calibri"/>
        <family val="3"/>
        <charset val="134"/>
      </rPr>
      <t>TARABA</t>
    </r>
  </si>
  <si>
    <r>
      <rPr>
        <sz val="11"/>
        <color rgb="FF000000"/>
        <rFont val="Calibri"/>
        <family val="3"/>
        <charset val="134"/>
      </rPr>
      <t>YOBE</t>
    </r>
  </si>
  <si>
    <r>
      <rPr>
        <sz val="11"/>
        <color rgb="FF000000"/>
        <rFont val="Calibri"/>
        <family val="3"/>
        <charset val="134"/>
      </rPr>
      <t>0.26%</t>
    </r>
  </si>
  <si>
    <r>
      <rPr>
        <sz val="11"/>
        <color rgb="FF000000"/>
        <rFont val="Calibri"/>
        <family val="3"/>
        <charset val="134"/>
      </rPr>
      <t>ZAMFARA</t>
    </r>
  </si>
  <si>
    <r>
      <rPr>
        <sz val="11"/>
        <color rgb="FF000000"/>
        <rFont val="Calibri"/>
        <family val="3"/>
        <charset val="134"/>
      </rPr>
      <t>FCT</t>
    </r>
  </si>
  <si>
    <r>
      <rPr>
        <b/>
        <sz val="11"/>
        <color rgb="FF000000"/>
        <rFont val="Calibri"/>
        <family val="3"/>
        <charset val="134"/>
      </rPr>
      <t>TOTAL</t>
    </r>
  </si>
  <si>
    <r>
      <rPr>
        <b/>
        <sz val="9"/>
        <color rgb="FF000000"/>
        <rFont val="Calibri"/>
        <family val="3"/>
        <charset val="134"/>
      </rPr>
      <t>***</t>
    </r>
  </si>
  <si>
    <r>
      <rPr>
        <b/>
        <sz val="9"/>
        <color rgb="FF000000"/>
        <rFont val="Calibri"/>
        <family val="3"/>
        <charset val="134"/>
      </rPr>
      <t>Kano</t>
    </r>
    <r>
      <rPr>
        <sz val="9"/>
        <color theme="1"/>
        <rFont val="Calibri"/>
        <family val="2"/>
        <charset val="134"/>
        <scheme val="minor"/>
      </rPr>
      <t xml:space="preserve"> </t>
    </r>
    <r>
      <rPr>
        <b/>
        <sz val="9"/>
        <color rgb="FF000000"/>
        <rFont val="Calibri"/>
        <family val="3"/>
        <charset val="134"/>
      </rPr>
      <t>State</t>
    </r>
    <r>
      <rPr>
        <sz val="9"/>
        <color theme="1"/>
        <rFont val="Calibri"/>
        <family val="2"/>
        <charset val="134"/>
        <scheme val="minor"/>
      </rPr>
      <t xml:space="preserve"> </t>
    </r>
    <r>
      <rPr>
        <b/>
        <sz val="9"/>
        <color rgb="FF000000"/>
        <rFont val="Calibri"/>
        <family val="3"/>
        <charset val="134"/>
      </rPr>
      <t>2011</t>
    </r>
    <r>
      <rPr>
        <sz val="9"/>
        <color theme="1"/>
        <rFont val="Calibri"/>
        <family val="2"/>
        <charset val="134"/>
        <scheme val="minor"/>
      </rPr>
      <t xml:space="preserve"> </t>
    </r>
    <r>
      <rPr>
        <b/>
        <sz val="9"/>
        <color rgb="FF000000"/>
        <rFont val="Calibri"/>
        <family val="3"/>
        <charset val="134"/>
      </rPr>
      <t>Debt</t>
    </r>
    <r>
      <rPr>
        <sz val="9"/>
        <color theme="1"/>
        <rFont val="Calibri"/>
        <family val="2"/>
        <charset val="134"/>
        <scheme val="minor"/>
      </rPr>
      <t xml:space="preserve"> </t>
    </r>
    <r>
      <rPr>
        <b/>
        <sz val="9"/>
        <color rgb="FF000000"/>
        <rFont val="Calibri"/>
        <family val="3"/>
        <charset val="134"/>
      </rPr>
      <t>Stock</t>
    </r>
    <r>
      <rPr>
        <sz val="9"/>
        <color theme="1"/>
        <rFont val="Calibri"/>
        <family val="2"/>
        <charset val="134"/>
        <scheme val="minor"/>
      </rPr>
      <t xml:space="preserve"> </t>
    </r>
    <r>
      <rPr>
        <b/>
        <sz val="9"/>
        <color rgb="FF000000"/>
        <rFont val="Calibri"/>
        <family val="3"/>
        <charset val="134"/>
      </rPr>
      <t>is</t>
    </r>
    <r>
      <rPr>
        <sz val="9"/>
        <color theme="1"/>
        <rFont val="Calibri"/>
        <family val="2"/>
        <charset val="134"/>
        <scheme val="minor"/>
      </rPr>
      <t xml:space="preserve"> </t>
    </r>
    <r>
      <rPr>
        <b/>
        <sz val="9"/>
        <color rgb="FF000000"/>
        <rFont val="Calibri"/>
        <family val="3"/>
        <charset val="134"/>
      </rPr>
      <t>tentatively</t>
    </r>
    <r>
      <rPr>
        <sz val="9"/>
        <color theme="1"/>
        <rFont val="Calibri"/>
        <family val="2"/>
        <charset val="134"/>
        <scheme val="minor"/>
      </rPr>
      <t xml:space="preserve"> </t>
    </r>
    <r>
      <rPr>
        <b/>
        <sz val="9"/>
        <color rgb="FF000000"/>
        <rFont val="Calibri"/>
        <family val="3"/>
        <charset val="134"/>
      </rPr>
      <t>held</t>
    </r>
    <r>
      <rPr>
        <sz val="9"/>
        <color theme="1"/>
        <rFont val="Calibri"/>
        <family val="2"/>
        <charset val="134"/>
        <scheme val="minor"/>
      </rPr>
      <t xml:space="preserve"> </t>
    </r>
    <r>
      <rPr>
        <b/>
        <sz val="9"/>
        <color rgb="FF000000"/>
        <rFont val="Calibri"/>
        <family val="3"/>
        <charset val="134"/>
      </rPr>
      <t>for</t>
    </r>
    <r>
      <rPr>
        <sz val="9"/>
        <color theme="1"/>
        <rFont val="Calibri"/>
        <family val="2"/>
        <charset val="134"/>
        <scheme val="minor"/>
      </rPr>
      <t xml:space="preserve"> </t>
    </r>
    <r>
      <rPr>
        <b/>
        <sz val="9"/>
        <color rgb="FF000000"/>
        <rFont val="Calibri"/>
        <family val="3"/>
        <charset val="134"/>
      </rPr>
      <t>2012</t>
    </r>
    <r>
      <rPr>
        <sz val="9"/>
        <color theme="1"/>
        <rFont val="Calibri"/>
        <family val="2"/>
        <charset val="134"/>
        <scheme val="minor"/>
      </rPr>
      <t xml:space="preserve"> </t>
    </r>
    <r>
      <rPr>
        <b/>
        <sz val="9"/>
        <color rgb="FF000000"/>
        <rFont val="Calibri"/>
        <family val="3"/>
        <charset val="134"/>
      </rPr>
      <t>as</t>
    </r>
    <r>
      <rPr>
        <sz val="9"/>
        <color theme="1"/>
        <rFont val="Calibri"/>
        <family val="2"/>
        <charset val="134"/>
        <scheme val="minor"/>
      </rPr>
      <t xml:space="preserve"> </t>
    </r>
    <r>
      <rPr>
        <b/>
        <sz val="9"/>
        <color rgb="FF000000"/>
        <rFont val="Calibri"/>
        <family val="3"/>
        <charset val="134"/>
      </rPr>
      <t>the</t>
    </r>
    <r>
      <rPr>
        <sz val="9"/>
        <color theme="1"/>
        <rFont val="Calibri"/>
        <family val="2"/>
        <charset val="134"/>
        <scheme val="minor"/>
      </rPr>
      <t xml:space="preserve"> </t>
    </r>
    <r>
      <rPr>
        <b/>
        <sz val="9"/>
        <color rgb="FF000000"/>
        <rFont val="Calibri"/>
        <family val="3"/>
        <charset val="134"/>
      </rPr>
      <t>State</t>
    </r>
    <r>
      <rPr>
        <sz val="9"/>
        <color theme="1"/>
        <rFont val="Calibri"/>
        <family val="2"/>
        <charset val="134"/>
        <scheme val="minor"/>
      </rPr>
      <t xml:space="preserve"> </t>
    </r>
    <r>
      <rPr>
        <b/>
        <sz val="9"/>
        <color rgb="FF000000"/>
        <rFont val="Calibri"/>
        <family val="3"/>
        <charset val="134"/>
      </rPr>
      <t>is</t>
    </r>
    <r>
      <rPr>
        <sz val="9"/>
        <color theme="1"/>
        <rFont val="Calibri"/>
        <family val="2"/>
        <charset val="134"/>
        <scheme val="minor"/>
      </rPr>
      <t xml:space="preserve"> </t>
    </r>
    <r>
      <rPr>
        <b/>
        <sz val="9"/>
        <color rgb="FF000000"/>
        <rFont val="Calibri"/>
        <family val="3"/>
        <charset val="134"/>
      </rPr>
      <t>being</t>
    </r>
    <r>
      <rPr>
        <sz val="9"/>
        <color theme="1"/>
        <rFont val="Calibri"/>
        <family val="2"/>
        <charset val="134"/>
        <scheme val="minor"/>
      </rPr>
      <t xml:space="preserve"> </t>
    </r>
    <r>
      <rPr>
        <b/>
        <sz val="9"/>
        <color rgb="FF000000"/>
        <rFont val="Calibri"/>
        <family val="3"/>
        <charset val="134"/>
      </rPr>
      <t>awaited</t>
    </r>
    <r>
      <rPr>
        <sz val="9"/>
        <color theme="1"/>
        <rFont val="Calibri"/>
        <family val="2"/>
        <charset val="134"/>
        <scheme val="minor"/>
      </rPr>
      <t xml:space="preserve"> </t>
    </r>
    <r>
      <rPr>
        <b/>
        <sz val="9"/>
        <color rgb="FF000000"/>
        <rFont val="Calibri"/>
        <family val="3"/>
        <charset val="134"/>
      </rPr>
      <t>to</t>
    </r>
    <r>
      <rPr>
        <sz val="9"/>
        <color theme="1"/>
        <rFont val="Calibri"/>
        <family val="2"/>
        <charset val="134"/>
        <scheme val="minor"/>
      </rPr>
      <t xml:space="preserve"> </t>
    </r>
    <r>
      <rPr>
        <b/>
        <sz val="9"/>
        <color rgb="FF000000"/>
        <rFont val="Calibri"/>
        <family val="3"/>
        <charset val="134"/>
      </rPr>
      <t>submit</t>
    </r>
    <r>
      <rPr>
        <sz val="9"/>
        <color theme="1"/>
        <rFont val="Calibri"/>
        <family val="2"/>
        <charset val="134"/>
        <scheme val="minor"/>
      </rPr>
      <t xml:space="preserve"> </t>
    </r>
    <r>
      <rPr>
        <b/>
        <sz val="9"/>
        <color rgb="FF000000"/>
        <rFont val="Calibri"/>
        <family val="3"/>
        <charset val="134"/>
      </rPr>
      <t>the</t>
    </r>
    <r>
      <rPr>
        <sz val="9"/>
        <color theme="1"/>
        <rFont val="Calibri"/>
        <family val="2"/>
        <charset val="134"/>
        <scheme val="minor"/>
      </rPr>
      <t xml:space="preserve"> </t>
    </r>
    <r>
      <rPr>
        <b/>
        <sz val="9"/>
        <color rgb="FF000000"/>
        <rFont val="Calibri"/>
        <family val="3"/>
        <charset val="134"/>
      </rPr>
      <t>updated</t>
    </r>
    <r>
      <rPr>
        <sz val="9"/>
        <color theme="1"/>
        <rFont val="Calibri"/>
        <family val="2"/>
        <charset val="134"/>
        <scheme val="minor"/>
      </rPr>
      <t xml:space="preserve"> </t>
    </r>
    <r>
      <rPr>
        <b/>
        <sz val="9"/>
        <color rgb="FF000000"/>
        <rFont val="Calibri"/>
        <family val="3"/>
        <charset val="134"/>
      </rPr>
      <t>data.</t>
    </r>
  </si>
  <si>
    <r>
      <rPr>
        <b/>
        <i/>
        <sz val="8"/>
        <color rgb="FF000000"/>
        <rFont val="Arial"/>
        <family val="3"/>
        <charset val="134"/>
      </rPr>
      <t>S/No</t>
    </r>
  </si>
  <si>
    <r>
      <rPr>
        <b/>
        <sz val="8"/>
        <color rgb="FF000000"/>
        <rFont val="Arial"/>
        <family val="3"/>
        <charset val="134"/>
      </rPr>
      <t>States</t>
    </r>
  </si>
  <si>
    <r>
      <rPr>
        <b/>
        <sz val="8"/>
        <color rgb="FF000000"/>
        <rFont val="Arial"/>
        <family val="3"/>
        <charset val="134"/>
      </rPr>
      <t>Domestic</t>
    </r>
    <r>
      <rPr>
        <sz val="7"/>
        <color theme="1"/>
        <rFont val="Calibri"/>
        <family val="2"/>
        <charset val="134"/>
        <scheme val="minor"/>
      </rPr>
      <t xml:space="preserve"> </t>
    </r>
    <r>
      <rPr>
        <b/>
        <sz val="8"/>
        <color rgb="FF000000"/>
        <rFont val="Arial"/>
        <family val="3"/>
        <charset val="134"/>
      </rPr>
      <t>Debt</t>
    </r>
  </si>
  <si>
    <r>
      <rPr>
        <b/>
        <sz val="8"/>
        <color rgb="FF000000"/>
        <rFont val="Arial"/>
        <family val="3"/>
        <charset val="134"/>
      </rPr>
      <t>Percentage</t>
    </r>
    <r>
      <rPr>
        <sz val="7"/>
        <color theme="1"/>
        <rFont val="Calibri"/>
        <family val="2"/>
        <charset val="134"/>
        <scheme val="minor"/>
      </rPr>
      <t xml:space="preserve"> </t>
    </r>
    <r>
      <rPr>
        <b/>
        <sz val="8"/>
        <color rgb="FF000000"/>
        <rFont val="Arial"/>
        <family val="3"/>
        <charset val="134"/>
      </rPr>
      <t>of</t>
    </r>
    <r>
      <rPr>
        <sz val="7"/>
        <color theme="1"/>
        <rFont val="Calibri"/>
        <family val="2"/>
        <charset val="134"/>
        <scheme val="minor"/>
      </rPr>
      <t xml:space="preserve"> </t>
    </r>
    <r>
      <rPr>
        <b/>
        <sz val="8"/>
        <color rgb="FF000000"/>
        <rFont val="Arial"/>
        <family val="3"/>
        <charset val="134"/>
      </rPr>
      <t>Total</t>
    </r>
  </si>
  <si>
    <r>
      <rPr>
        <sz val="9"/>
        <color rgb="FF000000"/>
        <rFont val="Arial"/>
        <family val="3"/>
        <charset val="134"/>
      </rPr>
      <t>Abia</t>
    </r>
  </si>
  <si>
    <r>
      <rPr>
        <sz val="9"/>
        <color rgb="FF000000"/>
        <rFont val="Arial"/>
        <family val="3"/>
        <charset val="134"/>
      </rPr>
      <t>Adamawa</t>
    </r>
  </si>
  <si>
    <r>
      <rPr>
        <sz val="9"/>
        <color rgb="FF000000"/>
        <rFont val="Arial"/>
        <family val="3"/>
        <charset val="134"/>
      </rPr>
      <t>Akwa</t>
    </r>
    <r>
      <rPr>
        <sz val="8"/>
        <color theme="1"/>
        <rFont val="Calibri"/>
        <family val="2"/>
        <charset val="134"/>
        <scheme val="minor"/>
      </rPr>
      <t xml:space="preserve"> </t>
    </r>
    <r>
      <rPr>
        <sz val="9"/>
        <color rgb="FF000000"/>
        <rFont val="Arial"/>
        <family val="3"/>
        <charset val="134"/>
      </rPr>
      <t>Ibom</t>
    </r>
  </si>
  <si>
    <r>
      <rPr>
        <sz val="9"/>
        <color rgb="FF000000"/>
        <rFont val="Arial"/>
        <family val="3"/>
        <charset val="134"/>
      </rPr>
      <t>Anambra</t>
    </r>
  </si>
  <si>
    <r>
      <rPr>
        <sz val="9"/>
        <color rgb="FF000000"/>
        <rFont val="Arial"/>
        <family val="3"/>
        <charset val="134"/>
      </rPr>
      <t>0.52%</t>
    </r>
  </si>
  <si>
    <r>
      <rPr>
        <sz val="9"/>
        <color rgb="FF000000"/>
        <rFont val="Arial"/>
        <family val="3"/>
        <charset val="134"/>
      </rPr>
      <t>Bauchi</t>
    </r>
  </si>
  <si>
    <r>
      <rPr>
        <sz val="9"/>
        <color rgb="FF000000"/>
        <rFont val="Arial"/>
        <family val="3"/>
        <charset val="134"/>
      </rPr>
      <t>Bayelsa</t>
    </r>
  </si>
  <si>
    <r>
      <rPr>
        <sz val="9"/>
        <color rgb="FF000000"/>
        <rFont val="Arial"/>
        <family val="3"/>
        <charset val="134"/>
      </rPr>
      <t>Benue</t>
    </r>
  </si>
  <si>
    <r>
      <rPr>
        <sz val="9"/>
        <color rgb="FF000000"/>
        <rFont val="Arial"/>
        <family val="3"/>
        <charset val="134"/>
      </rPr>
      <t>Borno</t>
    </r>
  </si>
  <si>
    <r>
      <rPr>
        <sz val="9"/>
        <color rgb="FF000000"/>
        <rFont val="Arial"/>
        <family val="3"/>
        <charset val="134"/>
      </rPr>
      <t>0.14%</t>
    </r>
  </si>
  <si>
    <r>
      <rPr>
        <sz val="9"/>
        <color rgb="FF000000"/>
        <rFont val="Arial"/>
        <family val="3"/>
        <charset val="134"/>
      </rPr>
      <t>Cross</t>
    </r>
    <r>
      <rPr>
        <sz val="8"/>
        <color theme="1"/>
        <rFont val="Calibri"/>
        <family val="2"/>
        <charset val="134"/>
        <scheme val="minor"/>
      </rPr>
      <t xml:space="preserve"> </t>
    </r>
    <r>
      <rPr>
        <sz val="9"/>
        <color rgb="FF000000"/>
        <rFont val="Arial"/>
        <family val="3"/>
        <charset val="134"/>
      </rPr>
      <t>River</t>
    </r>
  </si>
  <si>
    <r>
      <rPr>
        <sz val="9"/>
        <color rgb="FF000000"/>
        <rFont val="Arial"/>
        <family val="3"/>
        <charset val="134"/>
      </rPr>
      <t>Delta</t>
    </r>
  </si>
  <si>
    <r>
      <rPr>
        <sz val="9"/>
        <color rgb="FF000000"/>
        <rFont val="Arial"/>
        <family val="3"/>
        <charset val="134"/>
      </rPr>
      <t>Ebonyi</t>
    </r>
  </si>
  <si>
    <r>
      <rPr>
        <sz val="9"/>
        <color rgb="FF000000"/>
        <rFont val="Arial"/>
        <family val="3"/>
        <charset val="134"/>
      </rPr>
      <t>Edo</t>
    </r>
  </si>
  <si>
    <r>
      <rPr>
        <sz val="9"/>
        <color rgb="FF000000"/>
        <rFont val="Arial"/>
        <family val="3"/>
        <charset val="134"/>
      </rPr>
      <t>Ekiti</t>
    </r>
  </si>
  <si>
    <r>
      <rPr>
        <sz val="9"/>
        <color rgb="FF000000"/>
        <rFont val="Arial"/>
        <family val="3"/>
        <charset val="134"/>
      </rPr>
      <t>Enugu</t>
    </r>
  </si>
  <si>
    <r>
      <rPr>
        <sz val="9"/>
        <color rgb="FF000000"/>
        <rFont val="Arial"/>
        <family val="3"/>
        <charset val="134"/>
      </rPr>
      <t>0.88%</t>
    </r>
  </si>
  <si>
    <r>
      <rPr>
        <sz val="9"/>
        <color rgb="FF000000"/>
        <rFont val="Arial"/>
        <family val="3"/>
        <charset val="134"/>
      </rPr>
      <t>Gombe</t>
    </r>
  </si>
  <si>
    <r>
      <rPr>
        <sz val="9"/>
        <color rgb="FF000000"/>
        <rFont val="Arial"/>
        <family val="3"/>
        <charset val="134"/>
      </rPr>
      <t>0.58%</t>
    </r>
  </si>
  <si>
    <r>
      <rPr>
        <sz val="9"/>
        <color rgb="FF000000"/>
        <rFont val="Arial"/>
        <family val="3"/>
        <charset val="134"/>
      </rPr>
      <t>Imo</t>
    </r>
  </si>
  <si>
    <r>
      <rPr>
        <sz val="9"/>
        <color rgb="FF000000"/>
        <rFont val="Arial"/>
        <family val="3"/>
        <charset val="134"/>
      </rPr>
      <t>Jigawa</t>
    </r>
  </si>
  <si>
    <r>
      <rPr>
        <sz val="9"/>
        <color rgb="FF000000"/>
        <rFont val="Arial"/>
        <family val="3"/>
        <charset val="134"/>
      </rPr>
      <t>0.13%</t>
    </r>
  </si>
  <si>
    <r>
      <rPr>
        <sz val="9"/>
        <color rgb="FF000000"/>
        <rFont val="Arial"/>
        <family val="3"/>
        <charset val="134"/>
      </rPr>
      <t>Kaduna</t>
    </r>
  </si>
  <si>
    <r>
      <rPr>
        <sz val="9"/>
        <color rgb="FF000000"/>
        <rFont val="Arial"/>
        <family val="3"/>
        <charset val="134"/>
      </rPr>
      <t>Kano</t>
    </r>
  </si>
  <si>
    <r>
      <rPr>
        <sz val="9"/>
        <color rgb="FF000000"/>
        <rFont val="Arial"/>
        <family val="3"/>
        <charset val="134"/>
      </rPr>
      <t>0.48%</t>
    </r>
  </si>
  <si>
    <r>
      <rPr>
        <sz val="9"/>
        <color rgb="FF000000"/>
        <rFont val="Arial"/>
        <family val="3"/>
        <charset val="134"/>
      </rPr>
      <t>Katsina</t>
    </r>
  </si>
  <si>
    <r>
      <rPr>
        <sz val="9"/>
        <color rgb="FF000000"/>
        <rFont val="Arial"/>
        <family val="3"/>
        <charset val="134"/>
      </rPr>
      <t>0.17%</t>
    </r>
  </si>
  <si>
    <r>
      <rPr>
        <sz val="9"/>
        <color rgb="FF000000"/>
        <rFont val="Arial"/>
        <family val="3"/>
        <charset val="134"/>
      </rPr>
      <t>Kebbi</t>
    </r>
  </si>
  <si>
    <r>
      <rPr>
        <sz val="9"/>
        <color rgb="FF000000"/>
        <rFont val="Arial"/>
        <family val="3"/>
        <charset val="134"/>
      </rPr>
      <t>0.59%</t>
    </r>
  </si>
  <si>
    <r>
      <rPr>
        <sz val="9"/>
        <color rgb="FF000000"/>
        <rFont val="Arial"/>
        <family val="3"/>
        <charset val="134"/>
      </rPr>
      <t>Kogi</t>
    </r>
  </si>
  <si>
    <r>
      <rPr>
        <sz val="9"/>
        <color rgb="FF000000"/>
        <rFont val="Arial"/>
        <family val="3"/>
        <charset val="134"/>
      </rPr>
      <t>Kwara</t>
    </r>
  </si>
  <si>
    <r>
      <rPr>
        <sz val="9"/>
        <color rgb="FF000000"/>
        <rFont val="Arial"/>
        <family val="3"/>
        <charset val="134"/>
      </rPr>
      <t>Lagos</t>
    </r>
  </si>
  <si>
    <r>
      <rPr>
        <sz val="9"/>
        <color rgb="FF000000"/>
        <rFont val="Arial"/>
        <family val="3"/>
        <charset val="134"/>
      </rPr>
      <t>Nassarawa</t>
    </r>
  </si>
  <si>
    <r>
      <rPr>
        <sz val="9"/>
        <color rgb="FF000000"/>
        <rFont val="Arial"/>
        <family val="3"/>
        <charset val="134"/>
      </rPr>
      <t>0.43%</t>
    </r>
  </si>
  <si>
    <r>
      <rPr>
        <sz val="9"/>
        <color rgb="FF000000"/>
        <rFont val="Arial"/>
        <family val="3"/>
        <charset val="134"/>
      </rPr>
      <t>Niger</t>
    </r>
  </si>
  <si>
    <r>
      <rPr>
        <sz val="9"/>
        <color rgb="FF000000"/>
        <rFont val="Arial"/>
        <family val="3"/>
        <charset val="134"/>
      </rPr>
      <t>Ogun</t>
    </r>
  </si>
  <si>
    <r>
      <rPr>
        <sz val="9"/>
        <color rgb="FF000000"/>
        <rFont val="Arial"/>
        <family val="3"/>
        <charset val="134"/>
      </rPr>
      <t>Ondo</t>
    </r>
  </si>
  <si>
    <r>
      <rPr>
        <sz val="9"/>
        <color rgb="FF000000"/>
        <rFont val="Arial"/>
        <family val="3"/>
        <charset val="134"/>
      </rPr>
      <t>Osun</t>
    </r>
  </si>
  <si>
    <r>
      <rPr>
        <sz val="9"/>
        <color rgb="FF000000"/>
        <rFont val="Arial"/>
        <family val="3"/>
        <charset val="134"/>
      </rPr>
      <t>0.44%</t>
    </r>
  </si>
  <si>
    <r>
      <rPr>
        <sz val="9"/>
        <color rgb="FF000000"/>
        <rFont val="Arial"/>
        <family val="3"/>
        <charset val="134"/>
      </rPr>
      <t>Oyo</t>
    </r>
  </si>
  <si>
    <r>
      <rPr>
        <sz val="9"/>
        <color rgb="FF000000"/>
        <rFont val="Arial"/>
        <family val="3"/>
        <charset val="134"/>
      </rPr>
      <t>0.39%</t>
    </r>
  </si>
  <si>
    <r>
      <rPr>
        <sz val="9"/>
        <color rgb="FF000000"/>
        <rFont val="Arial"/>
        <family val="3"/>
        <charset val="134"/>
      </rPr>
      <t>Plateau</t>
    </r>
  </si>
  <si>
    <r>
      <rPr>
        <sz val="9"/>
        <color rgb="FF000000"/>
        <rFont val="Arial"/>
        <family val="3"/>
        <charset val="134"/>
      </rPr>
      <t>Rivers</t>
    </r>
  </si>
  <si>
    <r>
      <rPr>
        <sz val="9"/>
        <color rgb="FF000000"/>
        <rFont val="Arial"/>
        <family val="3"/>
        <charset val="134"/>
      </rPr>
      <t>Sokoto</t>
    </r>
  </si>
  <si>
    <r>
      <rPr>
        <sz val="9"/>
        <color rgb="FF000000"/>
        <rFont val="Arial"/>
        <family val="3"/>
        <charset val="134"/>
      </rPr>
      <t>0.40%</t>
    </r>
  </si>
  <si>
    <r>
      <rPr>
        <sz val="9"/>
        <color rgb="FF000000"/>
        <rFont val="Arial"/>
        <family val="3"/>
        <charset val="134"/>
      </rPr>
      <t>Taraba</t>
    </r>
  </si>
  <si>
    <r>
      <rPr>
        <sz val="9"/>
        <color rgb="FF000000"/>
        <rFont val="Arial"/>
        <family val="3"/>
        <charset val="134"/>
      </rPr>
      <t>Yobe</t>
    </r>
  </si>
  <si>
    <r>
      <rPr>
        <sz val="9"/>
        <color rgb="FF000000"/>
        <rFont val="Arial"/>
        <family val="3"/>
        <charset val="134"/>
      </rPr>
      <t>Zamfara</t>
    </r>
  </si>
  <si>
    <r>
      <rPr>
        <sz val="9"/>
        <color rgb="FF000000"/>
        <rFont val="Arial"/>
        <family val="3"/>
        <charset val="134"/>
      </rPr>
      <t>FCT</t>
    </r>
  </si>
  <si>
    <r>
      <rPr>
        <b/>
        <sz val="9"/>
        <color rgb="FF000000"/>
        <rFont val="Arial"/>
        <family val="3"/>
        <charset val="134"/>
      </rPr>
      <t>Total</t>
    </r>
  </si>
  <si>
    <r>
      <rPr>
        <b/>
        <sz val="11"/>
        <color rgb="FF000000"/>
        <rFont val="Times New Roman"/>
        <family val="3"/>
        <charset val="134"/>
      </rPr>
      <t>S.NO</t>
    </r>
  </si>
  <si>
    <r>
      <rPr>
        <b/>
        <sz val="11"/>
        <color rgb="FF000000"/>
        <rFont val="Times New Roman"/>
        <family val="3"/>
        <charset val="134"/>
      </rPr>
      <t>STATE</t>
    </r>
  </si>
  <si>
    <r>
      <rPr>
        <b/>
        <sz val="11"/>
        <color rgb="FF000000"/>
        <rFont val="Times New Roman"/>
        <family val="3"/>
        <charset val="134"/>
      </rPr>
      <t>DEBT</t>
    </r>
    <r>
      <rPr>
        <sz val="10"/>
        <color rgb="FF000000"/>
        <rFont val="Arial"/>
        <family val="2"/>
      </rPr>
      <t xml:space="preserve"> </t>
    </r>
    <r>
      <rPr>
        <b/>
        <sz val="11"/>
        <color rgb="FF000000"/>
        <rFont val="Times New Roman"/>
        <family val="3"/>
        <charset val="134"/>
      </rPr>
      <t>STOCK</t>
    </r>
    <r>
      <rPr>
        <sz val="10"/>
        <color rgb="FF000000"/>
        <rFont val="Arial"/>
        <family val="2"/>
      </rPr>
      <t xml:space="preserve"> </t>
    </r>
    <r>
      <rPr>
        <b/>
        <sz val="11"/>
        <color rgb="FF000000"/>
        <rFont val="Times New Roman"/>
        <family val="3"/>
        <charset val="134"/>
      </rPr>
      <t>AS</t>
    </r>
    <r>
      <rPr>
        <sz val="10"/>
        <color rgb="FF000000"/>
        <rFont val="Arial"/>
        <family val="2"/>
      </rPr>
      <t xml:space="preserve"> </t>
    </r>
    <r>
      <rPr>
        <b/>
        <sz val="11"/>
        <color rgb="FF000000"/>
        <rFont val="Times New Roman"/>
        <family val="3"/>
        <charset val="134"/>
      </rPr>
      <t>AT</t>
    </r>
    <r>
      <rPr>
        <sz val="10"/>
        <color rgb="FF000000"/>
        <rFont val="Arial"/>
        <family val="2"/>
      </rPr>
      <t xml:space="preserve"> </t>
    </r>
    <r>
      <rPr>
        <b/>
        <sz val="11"/>
        <color rgb="FF000000"/>
        <rFont val="Times New Roman"/>
        <family val="3"/>
        <charset val="134"/>
      </rPr>
      <t>DECEMBER</t>
    </r>
    <r>
      <rPr>
        <sz val="10"/>
        <color rgb="FF000000"/>
        <rFont val="Arial"/>
        <family val="2"/>
      </rPr>
      <t xml:space="preserve"> </t>
    </r>
    <r>
      <rPr>
        <b/>
        <sz val="11"/>
        <color rgb="FF000000"/>
        <rFont val="Times New Roman"/>
        <family val="3"/>
        <charset val="134"/>
      </rPr>
      <t>2013</t>
    </r>
  </si>
  <si>
    <r>
      <rPr>
        <sz val="13"/>
        <color rgb="FF000000"/>
        <rFont val="Times New Roman"/>
        <family val="3"/>
        <charset val="134"/>
      </rPr>
      <t>ABIA</t>
    </r>
  </si>
  <si>
    <r>
      <rPr>
        <sz val="13"/>
        <color rgb="FF000000"/>
        <rFont val="Times New Roman"/>
        <family val="3"/>
        <charset val="134"/>
      </rPr>
      <t>ADAMAWA</t>
    </r>
  </si>
  <si>
    <r>
      <rPr>
        <sz val="13"/>
        <color rgb="FF000000"/>
        <rFont val="Times New Roman"/>
        <family val="3"/>
        <charset val="134"/>
      </rPr>
      <t>AKWA</t>
    </r>
    <r>
      <rPr>
        <sz val="13"/>
        <color theme="1"/>
        <rFont val="Calibri"/>
        <family val="2"/>
        <charset val="134"/>
        <scheme val="minor"/>
      </rPr>
      <t xml:space="preserve"> </t>
    </r>
    <r>
      <rPr>
        <sz val="13"/>
        <color rgb="FF000000"/>
        <rFont val="Times New Roman"/>
        <family val="3"/>
        <charset val="134"/>
      </rPr>
      <t>IBOM</t>
    </r>
  </si>
  <si>
    <r>
      <rPr>
        <sz val="13"/>
        <color rgb="FF000000"/>
        <rFont val="Times New Roman"/>
        <family val="3"/>
        <charset val="134"/>
      </rPr>
      <t>ANAMBRA</t>
    </r>
  </si>
  <si>
    <r>
      <rPr>
        <sz val="13"/>
        <color rgb="FF000000"/>
        <rFont val="Times New Roman"/>
        <family val="3"/>
        <charset val="134"/>
      </rPr>
      <t>BAUCHI</t>
    </r>
  </si>
  <si>
    <r>
      <rPr>
        <sz val="13"/>
        <color rgb="FF000000"/>
        <rFont val="Times New Roman"/>
        <family val="3"/>
        <charset val="134"/>
      </rPr>
      <t>BAYELSA</t>
    </r>
  </si>
  <si>
    <r>
      <rPr>
        <sz val="13"/>
        <color rgb="FF000000"/>
        <rFont val="Times New Roman"/>
        <family val="3"/>
        <charset val="134"/>
      </rPr>
      <t>BENUE</t>
    </r>
  </si>
  <si>
    <r>
      <rPr>
        <sz val="13"/>
        <color rgb="FF000000"/>
        <rFont val="Times New Roman"/>
        <family val="3"/>
        <charset val="134"/>
      </rPr>
      <t>BORNO</t>
    </r>
  </si>
  <si>
    <r>
      <rPr>
        <sz val="13"/>
        <color rgb="FF000000"/>
        <rFont val="Times New Roman"/>
        <family val="3"/>
        <charset val="134"/>
      </rPr>
      <t>CROSS-RIVER</t>
    </r>
  </si>
  <si>
    <r>
      <rPr>
        <sz val="13"/>
        <color rgb="FF000000"/>
        <rFont val="Times New Roman"/>
        <family val="3"/>
        <charset val="134"/>
      </rPr>
      <t>DELTA</t>
    </r>
  </si>
  <si>
    <r>
      <rPr>
        <sz val="13"/>
        <color rgb="FF000000"/>
        <rFont val="Times New Roman"/>
        <family val="3"/>
        <charset val="134"/>
      </rPr>
      <t>EBONYI</t>
    </r>
  </si>
  <si>
    <r>
      <rPr>
        <sz val="13"/>
        <color rgb="FF000000"/>
        <rFont val="Times New Roman"/>
        <family val="3"/>
        <charset val="134"/>
      </rPr>
      <t>EDO</t>
    </r>
  </si>
  <si>
    <r>
      <rPr>
        <sz val="13"/>
        <color rgb="FF000000"/>
        <rFont val="Times New Roman"/>
        <family val="3"/>
        <charset val="134"/>
      </rPr>
      <t>EKITI</t>
    </r>
  </si>
  <si>
    <r>
      <rPr>
        <sz val="13"/>
        <color rgb="FF000000"/>
        <rFont val="Times New Roman"/>
        <family val="3"/>
        <charset val="134"/>
      </rPr>
      <t>ENUGU</t>
    </r>
  </si>
  <si>
    <r>
      <rPr>
        <sz val="13"/>
        <color rgb="FF000000"/>
        <rFont val="Times New Roman"/>
        <family val="3"/>
        <charset val="134"/>
      </rPr>
      <t>GOMBE</t>
    </r>
  </si>
  <si>
    <r>
      <rPr>
        <sz val="13"/>
        <color rgb="FF000000"/>
        <rFont val="Times New Roman"/>
        <family val="3"/>
        <charset val="134"/>
      </rPr>
      <t>IMO</t>
    </r>
  </si>
  <si>
    <r>
      <rPr>
        <sz val="13"/>
        <color rgb="FF000000"/>
        <rFont val="Times New Roman"/>
        <family val="3"/>
        <charset val="134"/>
      </rPr>
      <t>JIGAWA</t>
    </r>
  </si>
  <si>
    <r>
      <rPr>
        <sz val="13"/>
        <color rgb="FF000000"/>
        <rFont val="Times New Roman"/>
        <family val="3"/>
        <charset val="134"/>
      </rPr>
      <t>KADUNA</t>
    </r>
  </si>
  <si>
    <r>
      <rPr>
        <sz val="13"/>
        <color rgb="FF000000"/>
        <rFont val="Times New Roman"/>
        <family val="3"/>
        <charset val="134"/>
      </rPr>
      <t>KANO</t>
    </r>
  </si>
  <si>
    <r>
      <rPr>
        <sz val="13"/>
        <color rgb="FF000000"/>
        <rFont val="Times New Roman"/>
        <family val="3"/>
        <charset val="134"/>
      </rPr>
      <t>KATSINA</t>
    </r>
  </si>
  <si>
    <r>
      <rPr>
        <sz val="13"/>
        <color rgb="FF000000"/>
        <rFont val="Times New Roman"/>
        <family val="3"/>
        <charset val="134"/>
      </rPr>
      <t>KEBBI</t>
    </r>
  </si>
  <si>
    <r>
      <rPr>
        <sz val="13"/>
        <color rgb="FF000000"/>
        <rFont val="Times New Roman"/>
        <family val="3"/>
        <charset val="134"/>
      </rPr>
      <t>KOGI</t>
    </r>
  </si>
  <si>
    <r>
      <rPr>
        <sz val="13"/>
        <color rgb="FF000000"/>
        <rFont val="Times New Roman"/>
        <family val="3"/>
        <charset val="134"/>
      </rPr>
      <t>KWARA</t>
    </r>
  </si>
  <si>
    <r>
      <rPr>
        <sz val="13"/>
        <color rgb="FF000000"/>
        <rFont val="Times New Roman"/>
        <family val="3"/>
        <charset val="134"/>
      </rPr>
      <t>LAGOS</t>
    </r>
  </si>
  <si>
    <r>
      <rPr>
        <sz val="13"/>
        <color rgb="FF000000"/>
        <rFont val="Times New Roman"/>
        <family val="3"/>
        <charset val="134"/>
      </rPr>
      <t>NASARAWA</t>
    </r>
  </si>
  <si>
    <r>
      <rPr>
        <sz val="13"/>
        <color rgb="FF000000"/>
        <rFont val="Times New Roman"/>
        <family val="3"/>
        <charset val="134"/>
      </rPr>
      <t>NIGER</t>
    </r>
  </si>
  <si>
    <r>
      <rPr>
        <sz val="13"/>
        <color rgb="FF000000"/>
        <rFont val="Times New Roman"/>
        <family val="3"/>
        <charset val="134"/>
      </rPr>
      <t>OGUN</t>
    </r>
  </si>
  <si>
    <r>
      <rPr>
        <sz val="13"/>
        <color rgb="FF000000"/>
        <rFont val="Times New Roman"/>
        <family val="3"/>
        <charset val="134"/>
      </rPr>
      <t>ONDO</t>
    </r>
  </si>
  <si>
    <r>
      <rPr>
        <sz val="13"/>
        <color rgb="FF000000"/>
        <rFont val="Times New Roman"/>
        <family val="3"/>
        <charset val="134"/>
      </rPr>
      <t>OSUN</t>
    </r>
  </si>
  <si>
    <r>
      <rPr>
        <sz val="13"/>
        <color rgb="FF000000"/>
        <rFont val="Times New Roman"/>
        <family val="3"/>
        <charset val="134"/>
      </rPr>
      <t>OYO</t>
    </r>
  </si>
  <si>
    <r>
      <rPr>
        <sz val="13"/>
        <color rgb="FF000000"/>
        <rFont val="Times New Roman"/>
        <family val="3"/>
        <charset val="134"/>
      </rPr>
      <t>PLATEAU</t>
    </r>
  </si>
  <si>
    <r>
      <rPr>
        <sz val="13"/>
        <color rgb="FF000000"/>
        <rFont val="Times New Roman"/>
        <family val="3"/>
        <charset val="134"/>
      </rPr>
      <t>RIVERS</t>
    </r>
  </si>
  <si>
    <r>
      <rPr>
        <sz val="13"/>
        <color rgb="FF000000"/>
        <rFont val="Times New Roman"/>
        <family val="3"/>
        <charset val="134"/>
      </rPr>
      <t>SOKOTO</t>
    </r>
  </si>
  <si>
    <r>
      <rPr>
        <sz val="13"/>
        <color rgb="FF000000"/>
        <rFont val="Times New Roman"/>
        <family val="3"/>
        <charset val="134"/>
      </rPr>
      <t>TARABA</t>
    </r>
  </si>
  <si>
    <r>
      <rPr>
        <sz val="13"/>
        <color rgb="FF000000"/>
        <rFont val="Times New Roman"/>
        <family val="3"/>
        <charset val="134"/>
      </rPr>
      <t>YOBE</t>
    </r>
  </si>
  <si>
    <r>
      <rPr>
        <sz val="13"/>
        <color rgb="FF000000"/>
        <rFont val="Times New Roman"/>
        <family val="3"/>
        <charset val="134"/>
      </rPr>
      <t>ZAMFARA</t>
    </r>
  </si>
  <si>
    <r>
      <rPr>
        <sz val="13"/>
        <color rgb="FF000000"/>
        <rFont val="Times New Roman"/>
        <family val="3"/>
        <charset val="134"/>
      </rPr>
      <t>FCT</t>
    </r>
  </si>
  <si>
    <r>
      <rPr>
        <b/>
        <sz val="11"/>
        <color rgb="FF000000"/>
        <rFont val="Times New Roman"/>
        <family val="3"/>
        <charset val="134"/>
      </rPr>
      <t>TOTAL</t>
    </r>
    <r>
      <rPr>
        <sz val="10"/>
        <color rgb="FF000000"/>
        <rFont val="Arial"/>
        <family val="2"/>
      </rPr>
      <t xml:space="preserve"> </t>
    </r>
    <r>
      <rPr>
        <b/>
        <sz val="11"/>
        <color rgb="FF000000"/>
        <rFont val="Times New Roman"/>
        <family val="3"/>
        <charset val="134"/>
      </rPr>
      <t>DOMESTIC</t>
    </r>
    <r>
      <rPr>
        <sz val="10"/>
        <color rgb="FF000000"/>
        <rFont val="Arial"/>
        <family val="2"/>
      </rPr>
      <t xml:space="preserve"> </t>
    </r>
    <r>
      <rPr>
        <b/>
        <sz val="11"/>
        <color rgb="FF000000"/>
        <rFont val="Times New Roman"/>
        <family val="3"/>
        <charset val="134"/>
      </rPr>
      <t>DEBT</t>
    </r>
    <r>
      <rPr>
        <sz val="10"/>
        <color rgb="FF000000"/>
        <rFont val="Arial"/>
        <family val="2"/>
      </rPr>
      <t xml:space="preserve"> </t>
    </r>
    <r>
      <rPr>
        <b/>
        <sz val="11"/>
        <color rgb="FF000000"/>
        <rFont val="Times New Roman"/>
        <family val="3"/>
        <charset val="134"/>
      </rPr>
      <t>OF</t>
    </r>
    <r>
      <rPr>
        <sz val="10"/>
        <color rgb="FF000000"/>
        <rFont val="Arial"/>
        <family val="2"/>
      </rPr>
      <t xml:space="preserve"> </t>
    </r>
    <r>
      <rPr>
        <b/>
        <sz val="11"/>
        <color rgb="FF000000"/>
        <rFont val="Times New Roman"/>
        <family val="3"/>
        <charset val="134"/>
      </rPr>
      <t>THE</t>
    </r>
    <r>
      <rPr>
        <sz val="10"/>
        <color rgb="FF000000"/>
        <rFont val="Arial"/>
        <family val="2"/>
      </rPr>
      <t xml:space="preserve"> </t>
    </r>
    <r>
      <rPr>
        <b/>
        <sz val="11"/>
        <color rgb="FF000000"/>
        <rFont val="Times New Roman"/>
        <family val="3"/>
        <charset val="134"/>
      </rPr>
      <t>36</t>
    </r>
    <r>
      <rPr>
        <sz val="10"/>
        <color rgb="FF000000"/>
        <rFont val="Arial"/>
        <family val="2"/>
      </rPr>
      <t xml:space="preserve"> </t>
    </r>
    <r>
      <rPr>
        <b/>
        <sz val="11"/>
        <color rgb="FF000000"/>
        <rFont val="Times New Roman"/>
        <family val="3"/>
        <charset val="134"/>
      </rPr>
      <t>STATES</t>
    </r>
    <r>
      <rPr>
        <sz val="10"/>
        <color rgb="FF000000"/>
        <rFont val="Arial"/>
        <family val="2"/>
      </rPr>
      <t xml:space="preserve"> </t>
    </r>
    <r>
      <rPr>
        <b/>
        <sz val="11"/>
        <color rgb="FF000000"/>
        <rFont val="Times New Roman"/>
        <family val="3"/>
        <charset val="134"/>
      </rPr>
      <t>AND</t>
    </r>
    <r>
      <rPr>
        <sz val="10"/>
        <color rgb="FF000000"/>
        <rFont val="Arial"/>
        <family val="2"/>
      </rPr>
      <t xml:space="preserve"> </t>
    </r>
    <r>
      <rPr>
        <b/>
        <sz val="11"/>
        <color rgb="FF000000"/>
        <rFont val="Times New Roman"/>
        <family val="3"/>
        <charset val="134"/>
      </rPr>
      <t>THE</t>
    </r>
    <r>
      <rPr>
        <sz val="10"/>
        <color rgb="FF000000"/>
        <rFont val="Arial"/>
        <family val="2"/>
      </rPr>
      <t xml:space="preserve"> </t>
    </r>
    <r>
      <rPr>
        <b/>
        <sz val="11"/>
        <color rgb="FF000000"/>
        <rFont val="Times New Roman"/>
        <family val="3"/>
        <charset val="134"/>
      </rPr>
      <t>FCT,</t>
    </r>
    <r>
      <rPr>
        <sz val="10"/>
        <color rgb="FF000000"/>
        <rFont val="Arial"/>
        <family val="2"/>
      </rPr>
      <t xml:space="preserve"> </t>
    </r>
    <r>
      <rPr>
        <b/>
        <sz val="11"/>
        <color rgb="FF000000"/>
        <rFont val="Times New Roman"/>
        <family val="3"/>
        <charset val="134"/>
      </rPr>
      <t>AS</t>
    </r>
    <r>
      <rPr>
        <sz val="10"/>
        <color rgb="FF000000"/>
        <rFont val="Arial"/>
        <family val="2"/>
      </rPr>
      <t xml:space="preserve"> </t>
    </r>
    <r>
      <rPr>
        <b/>
        <sz val="11"/>
        <color rgb="FF000000"/>
        <rFont val="Times New Roman"/>
        <family val="3"/>
        <charset val="134"/>
      </rPr>
      <t>AT</t>
    </r>
  </si>
  <si>
    <r>
      <rPr>
        <b/>
        <sz val="11"/>
        <color rgb="FF000000"/>
        <rFont val="Times New Roman"/>
        <family val="3"/>
        <charset val="134"/>
      </rPr>
      <t>DECEMBER</t>
    </r>
    <r>
      <rPr>
        <sz val="10"/>
        <color rgb="FF000000"/>
        <rFont val="Arial"/>
        <family val="2"/>
      </rPr>
      <t xml:space="preserve"> </t>
    </r>
    <r>
      <rPr>
        <b/>
        <sz val="11"/>
        <color rgb="FF000000"/>
        <rFont val="Times New Roman"/>
        <family val="3"/>
        <charset val="134"/>
      </rPr>
      <t>31,</t>
    </r>
    <r>
      <rPr>
        <sz val="10"/>
        <color rgb="FF000000"/>
        <rFont val="Arial"/>
        <family val="2"/>
      </rPr>
      <t xml:space="preserve"> </t>
    </r>
    <r>
      <rPr>
        <b/>
        <sz val="11"/>
        <color rgb="FF000000"/>
        <rFont val="Times New Roman"/>
        <family val="3"/>
        <charset val="134"/>
      </rPr>
      <t>2014</t>
    </r>
  </si>
  <si>
    <r>
      <rPr>
        <b/>
        <sz val="10"/>
        <color rgb="FF000000"/>
        <rFont val="Calibri"/>
        <family val="3"/>
        <charset val="134"/>
      </rPr>
      <t>(AMOUNTS</t>
    </r>
    <r>
      <rPr>
        <sz val="10"/>
        <color theme="1"/>
        <rFont val="Calibri"/>
        <family val="2"/>
        <charset val="134"/>
        <scheme val="minor"/>
      </rPr>
      <t xml:space="preserve"> </t>
    </r>
    <r>
      <rPr>
        <b/>
        <sz val="10"/>
        <color rgb="FF000000"/>
        <rFont val="Calibri"/>
        <family val="3"/>
        <charset val="134"/>
      </rPr>
      <t>IN</t>
    </r>
    <r>
      <rPr>
        <sz val="10"/>
        <color theme="1"/>
        <rFont val="Calibri"/>
        <family val="2"/>
        <charset val="134"/>
        <scheme val="minor"/>
      </rPr>
      <t xml:space="preserve"> </t>
    </r>
    <r>
      <rPr>
        <b/>
        <sz val="10"/>
        <color rgb="FF000000"/>
        <rFont val="Calibri"/>
        <family val="3"/>
        <charset val="134"/>
      </rPr>
      <t>NAIRA)</t>
    </r>
  </si>
  <si>
    <r>
      <rPr>
        <b/>
        <sz val="11"/>
        <color rgb="FF000000"/>
        <rFont val="Calibri"/>
        <family val="3"/>
        <charset val="134"/>
      </rPr>
      <t>STATE</t>
    </r>
  </si>
  <si>
    <r>
      <rPr>
        <b/>
        <sz val="11"/>
        <color rgb="FF000000"/>
        <rFont val="Calibri"/>
        <family val="3"/>
        <charset val="134"/>
      </rPr>
      <t>DEBT</t>
    </r>
    <r>
      <rPr>
        <sz val="10"/>
        <color rgb="FF000000"/>
        <rFont val="Arial"/>
        <family val="2"/>
      </rPr>
      <t xml:space="preserve"> </t>
    </r>
    <r>
      <rPr>
        <b/>
        <sz val="11"/>
        <color rgb="FF000000"/>
        <rFont val="Calibri"/>
        <family val="3"/>
        <charset val="134"/>
      </rPr>
      <t>STOCK</t>
    </r>
  </si>
  <si>
    <r>
      <rPr>
        <b/>
        <sz val="9"/>
        <color rgb="FF000000"/>
        <rFont val="Calibri"/>
        <family val="3"/>
        <charset val="134"/>
      </rPr>
      <t>1</t>
    </r>
    <r>
      <rPr>
        <sz val="8"/>
        <color theme="1"/>
        <rFont val="Calibri"/>
        <family val="2"/>
        <charset val="134"/>
        <scheme val="minor"/>
      </rPr>
      <t xml:space="preserve"> </t>
    </r>
    <r>
      <rPr>
        <b/>
        <sz val="9"/>
        <color rgb="FF000000"/>
        <rFont val="Calibri"/>
        <family val="3"/>
        <charset val="134"/>
      </rPr>
      <t>ABIA</t>
    </r>
  </si>
  <si>
    <r>
      <rPr>
        <b/>
        <sz val="9"/>
        <color rgb="FF000000"/>
        <rFont val="Calibri"/>
        <family val="3"/>
        <charset val="134"/>
      </rPr>
      <t>2</t>
    </r>
    <r>
      <rPr>
        <sz val="8"/>
        <color theme="1"/>
        <rFont val="Calibri"/>
        <family val="2"/>
        <charset val="134"/>
        <scheme val="minor"/>
      </rPr>
      <t xml:space="preserve"> </t>
    </r>
    <r>
      <rPr>
        <b/>
        <sz val="9"/>
        <color rgb="FF000000"/>
        <rFont val="Calibri"/>
        <family val="3"/>
        <charset val="134"/>
      </rPr>
      <t>ADAMAWA</t>
    </r>
  </si>
  <si>
    <r>
      <rPr>
        <b/>
        <sz val="9"/>
        <color rgb="FF000000"/>
        <rFont val="Calibri"/>
        <family val="3"/>
        <charset val="134"/>
      </rPr>
      <t>3</t>
    </r>
    <r>
      <rPr>
        <sz val="8"/>
        <color theme="1"/>
        <rFont val="Calibri"/>
        <family val="2"/>
        <charset val="134"/>
        <scheme val="minor"/>
      </rPr>
      <t xml:space="preserve"> </t>
    </r>
    <r>
      <rPr>
        <b/>
        <sz val="9"/>
        <color rgb="FF000000"/>
        <rFont val="Calibri"/>
        <family val="3"/>
        <charset val="134"/>
      </rPr>
      <t>AKWA</t>
    </r>
    <r>
      <rPr>
        <sz val="8"/>
        <color theme="1"/>
        <rFont val="Calibri"/>
        <family val="2"/>
        <charset val="134"/>
        <scheme val="minor"/>
      </rPr>
      <t xml:space="preserve"> </t>
    </r>
    <r>
      <rPr>
        <b/>
        <sz val="9"/>
        <color rgb="FF000000"/>
        <rFont val="Calibri"/>
        <family val="3"/>
        <charset val="134"/>
      </rPr>
      <t>IBOM</t>
    </r>
  </si>
  <si>
    <r>
      <rPr>
        <b/>
        <sz val="9"/>
        <color rgb="FF000000"/>
        <rFont val="Calibri"/>
        <family val="3"/>
        <charset val="134"/>
      </rPr>
      <t>4</t>
    </r>
    <r>
      <rPr>
        <sz val="8"/>
        <color theme="1"/>
        <rFont val="Calibri"/>
        <family val="2"/>
        <charset val="134"/>
        <scheme val="minor"/>
      </rPr>
      <t xml:space="preserve"> </t>
    </r>
    <r>
      <rPr>
        <b/>
        <sz val="9"/>
        <color rgb="FF000000"/>
        <rFont val="Calibri"/>
        <family val="3"/>
        <charset val="134"/>
      </rPr>
      <t>ANAMBRA</t>
    </r>
  </si>
  <si>
    <r>
      <rPr>
        <b/>
        <sz val="9"/>
        <color rgb="FF000000"/>
        <rFont val="Calibri"/>
        <family val="3"/>
        <charset val="134"/>
      </rPr>
      <t>5</t>
    </r>
    <r>
      <rPr>
        <sz val="8"/>
        <color theme="1"/>
        <rFont val="Calibri"/>
        <family val="2"/>
        <charset val="134"/>
        <scheme val="minor"/>
      </rPr>
      <t xml:space="preserve"> </t>
    </r>
    <r>
      <rPr>
        <b/>
        <sz val="9"/>
        <color rgb="FF000000"/>
        <rFont val="Calibri"/>
        <family val="3"/>
        <charset val="134"/>
      </rPr>
      <t>BAUCHI</t>
    </r>
  </si>
  <si>
    <r>
      <rPr>
        <b/>
        <sz val="9"/>
        <color rgb="FF000000"/>
        <rFont val="Calibri"/>
        <family val="3"/>
        <charset val="134"/>
      </rPr>
      <t>6</t>
    </r>
    <r>
      <rPr>
        <sz val="8"/>
        <color theme="1"/>
        <rFont val="Calibri"/>
        <family val="2"/>
        <charset val="134"/>
        <scheme val="minor"/>
      </rPr>
      <t xml:space="preserve"> </t>
    </r>
    <r>
      <rPr>
        <b/>
        <sz val="9"/>
        <color rgb="FF000000"/>
        <rFont val="Calibri"/>
        <family val="3"/>
        <charset val="134"/>
      </rPr>
      <t>BAYELSA</t>
    </r>
  </si>
  <si>
    <r>
      <rPr>
        <b/>
        <sz val="9"/>
        <color rgb="FF000000"/>
        <rFont val="Calibri"/>
        <family val="3"/>
        <charset val="134"/>
      </rPr>
      <t>7</t>
    </r>
    <r>
      <rPr>
        <sz val="8"/>
        <color theme="1"/>
        <rFont val="Calibri"/>
        <family val="2"/>
        <charset val="134"/>
        <scheme val="minor"/>
      </rPr>
      <t xml:space="preserve"> </t>
    </r>
    <r>
      <rPr>
        <b/>
        <sz val="9"/>
        <color rgb="FF000000"/>
        <rFont val="Calibri"/>
        <family val="3"/>
        <charset val="134"/>
      </rPr>
      <t>BENUE</t>
    </r>
  </si>
  <si>
    <r>
      <rPr>
        <b/>
        <sz val="9"/>
        <color rgb="FF000000"/>
        <rFont val="Calibri"/>
        <family val="3"/>
        <charset val="134"/>
      </rPr>
      <t>8</t>
    </r>
    <r>
      <rPr>
        <sz val="8"/>
        <color theme="1"/>
        <rFont val="Calibri"/>
        <family val="2"/>
        <charset val="134"/>
        <scheme val="minor"/>
      </rPr>
      <t xml:space="preserve"> </t>
    </r>
    <r>
      <rPr>
        <b/>
        <sz val="9"/>
        <color rgb="FF000000"/>
        <rFont val="Calibri"/>
        <family val="3"/>
        <charset val="134"/>
      </rPr>
      <t>BORNO</t>
    </r>
  </si>
  <si>
    <r>
      <rPr>
        <b/>
        <sz val="9"/>
        <color rgb="FF000000"/>
        <rFont val="Calibri"/>
        <family val="3"/>
        <charset val="134"/>
      </rPr>
      <t>9</t>
    </r>
    <r>
      <rPr>
        <sz val="8"/>
        <color theme="1"/>
        <rFont val="Calibri"/>
        <family val="2"/>
        <charset val="134"/>
        <scheme val="minor"/>
      </rPr>
      <t xml:space="preserve"> </t>
    </r>
    <r>
      <rPr>
        <b/>
        <sz val="9"/>
        <color rgb="FF000000"/>
        <rFont val="Calibri"/>
        <family val="3"/>
        <charset val="134"/>
      </rPr>
      <t>CROSS-RIVER</t>
    </r>
  </si>
  <si>
    <r>
      <rPr>
        <b/>
        <sz val="9"/>
        <color rgb="FF000000"/>
        <rFont val="Calibri"/>
        <family val="3"/>
        <charset val="134"/>
      </rPr>
      <t>10</t>
    </r>
    <r>
      <rPr>
        <sz val="8"/>
        <color theme="1"/>
        <rFont val="Calibri"/>
        <family val="2"/>
        <charset val="134"/>
        <scheme val="minor"/>
      </rPr>
      <t xml:space="preserve"> </t>
    </r>
    <r>
      <rPr>
        <b/>
        <sz val="9"/>
        <color rgb="FF000000"/>
        <rFont val="Calibri"/>
        <family val="3"/>
        <charset val="134"/>
      </rPr>
      <t>DELTA</t>
    </r>
  </si>
  <si>
    <r>
      <rPr>
        <b/>
        <sz val="9"/>
        <color rgb="FF000000"/>
        <rFont val="Calibri"/>
        <family val="3"/>
        <charset val="134"/>
      </rPr>
      <t>11</t>
    </r>
    <r>
      <rPr>
        <sz val="8"/>
        <color theme="1"/>
        <rFont val="Calibri"/>
        <family val="2"/>
        <charset val="134"/>
        <scheme val="minor"/>
      </rPr>
      <t xml:space="preserve"> </t>
    </r>
    <r>
      <rPr>
        <b/>
        <sz val="9"/>
        <color rgb="FF000000"/>
        <rFont val="Calibri"/>
        <family val="3"/>
        <charset val="134"/>
      </rPr>
      <t>EBONYI</t>
    </r>
  </si>
  <si>
    <r>
      <rPr>
        <b/>
        <sz val="9"/>
        <color rgb="FF000000"/>
        <rFont val="Calibri"/>
        <family val="3"/>
        <charset val="134"/>
      </rPr>
      <t>12</t>
    </r>
    <r>
      <rPr>
        <sz val="8"/>
        <color theme="1"/>
        <rFont val="Calibri"/>
        <family val="2"/>
        <charset val="134"/>
        <scheme val="minor"/>
      </rPr>
      <t xml:space="preserve"> </t>
    </r>
    <r>
      <rPr>
        <b/>
        <sz val="9"/>
        <color rgb="FF000000"/>
        <rFont val="Calibri"/>
        <family val="3"/>
        <charset val="134"/>
      </rPr>
      <t>EDO</t>
    </r>
  </si>
  <si>
    <r>
      <rPr>
        <b/>
        <sz val="9"/>
        <color rgb="FF000000"/>
        <rFont val="Calibri"/>
        <family val="3"/>
        <charset val="134"/>
      </rPr>
      <t>13</t>
    </r>
    <r>
      <rPr>
        <sz val="8"/>
        <color theme="1"/>
        <rFont val="Calibri"/>
        <family val="2"/>
        <charset val="134"/>
        <scheme val="minor"/>
      </rPr>
      <t xml:space="preserve"> </t>
    </r>
    <r>
      <rPr>
        <b/>
        <sz val="9"/>
        <color rgb="FF000000"/>
        <rFont val="Calibri"/>
        <family val="3"/>
        <charset val="134"/>
      </rPr>
      <t>EKITI</t>
    </r>
  </si>
  <si>
    <r>
      <rPr>
        <b/>
        <sz val="9"/>
        <color rgb="FF000000"/>
        <rFont val="Calibri"/>
        <family val="3"/>
        <charset val="134"/>
      </rPr>
      <t>14</t>
    </r>
    <r>
      <rPr>
        <sz val="8"/>
        <color theme="1"/>
        <rFont val="Calibri"/>
        <family val="2"/>
        <charset val="134"/>
        <scheme val="minor"/>
      </rPr>
      <t xml:space="preserve"> </t>
    </r>
    <r>
      <rPr>
        <b/>
        <sz val="9"/>
        <color rgb="FF000000"/>
        <rFont val="Calibri"/>
        <family val="3"/>
        <charset val="134"/>
      </rPr>
      <t>ENUGU</t>
    </r>
  </si>
  <si>
    <r>
      <rPr>
        <b/>
        <sz val="9"/>
        <color rgb="FF000000"/>
        <rFont val="Calibri"/>
        <family val="3"/>
        <charset val="134"/>
      </rPr>
      <t>15</t>
    </r>
    <r>
      <rPr>
        <sz val="8"/>
        <color theme="1"/>
        <rFont val="Calibri"/>
        <family val="2"/>
        <charset val="134"/>
        <scheme val="minor"/>
      </rPr>
      <t xml:space="preserve"> </t>
    </r>
    <r>
      <rPr>
        <b/>
        <sz val="9"/>
        <color rgb="FF000000"/>
        <rFont val="Calibri"/>
        <family val="3"/>
        <charset val="134"/>
      </rPr>
      <t>GOMBE</t>
    </r>
  </si>
  <si>
    <r>
      <rPr>
        <b/>
        <sz val="9"/>
        <color rgb="FF000000"/>
        <rFont val="Calibri"/>
        <family val="3"/>
        <charset val="134"/>
      </rPr>
      <t>16</t>
    </r>
    <r>
      <rPr>
        <sz val="8"/>
        <color theme="1"/>
        <rFont val="Calibri"/>
        <family val="2"/>
        <charset val="134"/>
        <scheme val="minor"/>
      </rPr>
      <t xml:space="preserve"> </t>
    </r>
    <r>
      <rPr>
        <b/>
        <sz val="9"/>
        <color rgb="FF000000"/>
        <rFont val="Calibri"/>
        <family val="3"/>
        <charset val="134"/>
      </rPr>
      <t>IMO</t>
    </r>
  </si>
  <si>
    <r>
      <rPr>
        <b/>
        <sz val="9"/>
        <color rgb="FF000000"/>
        <rFont val="Calibri"/>
        <family val="3"/>
        <charset val="134"/>
      </rPr>
      <t>17</t>
    </r>
    <r>
      <rPr>
        <sz val="8"/>
        <color theme="1"/>
        <rFont val="Calibri"/>
        <family val="2"/>
        <charset val="134"/>
        <scheme val="minor"/>
      </rPr>
      <t xml:space="preserve"> </t>
    </r>
    <r>
      <rPr>
        <b/>
        <sz val="9"/>
        <color rgb="FF000000"/>
        <rFont val="Calibri"/>
        <family val="3"/>
        <charset val="134"/>
      </rPr>
      <t>JIGAWA</t>
    </r>
  </si>
  <si>
    <r>
      <rPr>
        <b/>
        <sz val="9"/>
        <color rgb="FF000000"/>
        <rFont val="Calibri"/>
        <family val="3"/>
        <charset val="134"/>
      </rPr>
      <t>18</t>
    </r>
    <r>
      <rPr>
        <sz val="8"/>
        <color theme="1"/>
        <rFont val="Calibri"/>
        <family val="2"/>
        <charset val="134"/>
        <scheme val="minor"/>
      </rPr>
      <t xml:space="preserve"> </t>
    </r>
    <r>
      <rPr>
        <b/>
        <sz val="9"/>
        <color rgb="FF000000"/>
        <rFont val="Calibri"/>
        <family val="3"/>
        <charset val="134"/>
      </rPr>
      <t>KADUNA</t>
    </r>
  </si>
  <si>
    <r>
      <rPr>
        <b/>
        <sz val="9"/>
        <color rgb="FF000000"/>
        <rFont val="Calibri"/>
        <family val="3"/>
        <charset val="134"/>
      </rPr>
      <t>19</t>
    </r>
    <r>
      <rPr>
        <sz val="8"/>
        <color theme="1"/>
        <rFont val="Calibri"/>
        <family val="2"/>
        <charset val="134"/>
        <scheme val="minor"/>
      </rPr>
      <t xml:space="preserve"> </t>
    </r>
    <r>
      <rPr>
        <b/>
        <sz val="9"/>
        <color rgb="FF000000"/>
        <rFont val="Calibri"/>
        <family val="3"/>
        <charset val="134"/>
      </rPr>
      <t>KANO</t>
    </r>
  </si>
  <si>
    <r>
      <rPr>
        <b/>
        <sz val="9"/>
        <color rgb="FF000000"/>
        <rFont val="Calibri"/>
        <family val="3"/>
        <charset val="134"/>
      </rPr>
      <t>20</t>
    </r>
    <r>
      <rPr>
        <sz val="8"/>
        <color theme="1"/>
        <rFont val="Calibri"/>
        <family val="2"/>
        <charset val="134"/>
        <scheme val="minor"/>
      </rPr>
      <t xml:space="preserve"> </t>
    </r>
    <r>
      <rPr>
        <b/>
        <sz val="9"/>
        <color rgb="FF000000"/>
        <rFont val="Calibri"/>
        <family val="3"/>
        <charset val="134"/>
      </rPr>
      <t>KATSINA</t>
    </r>
  </si>
  <si>
    <r>
      <rPr>
        <b/>
        <sz val="9"/>
        <color rgb="FF000000"/>
        <rFont val="Calibri"/>
        <family val="3"/>
        <charset val="134"/>
      </rPr>
      <t>21</t>
    </r>
    <r>
      <rPr>
        <sz val="8"/>
        <color theme="1"/>
        <rFont val="Calibri"/>
        <family val="2"/>
        <charset val="134"/>
        <scheme val="minor"/>
      </rPr>
      <t xml:space="preserve"> </t>
    </r>
    <r>
      <rPr>
        <b/>
        <sz val="9"/>
        <color rgb="FF000000"/>
        <rFont val="Calibri"/>
        <family val="3"/>
        <charset val="134"/>
      </rPr>
      <t>KEBBI</t>
    </r>
  </si>
  <si>
    <r>
      <rPr>
        <b/>
        <sz val="9"/>
        <color rgb="FF000000"/>
        <rFont val="Calibri"/>
        <family val="3"/>
        <charset val="134"/>
      </rPr>
      <t>22</t>
    </r>
    <r>
      <rPr>
        <sz val="8"/>
        <color theme="1"/>
        <rFont val="Calibri"/>
        <family val="2"/>
        <charset val="134"/>
        <scheme val="minor"/>
      </rPr>
      <t xml:space="preserve"> </t>
    </r>
    <r>
      <rPr>
        <b/>
        <sz val="9"/>
        <color rgb="FF000000"/>
        <rFont val="Calibri"/>
        <family val="3"/>
        <charset val="134"/>
      </rPr>
      <t>KOGI</t>
    </r>
  </si>
  <si>
    <r>
      <rPr>
        <b/>
        <sz val="9"/>
        <color rgb="FF000000"/>
        <rFont val="Calibri"/>
        <family val="3"/>
        <charset val="134"/>
      </rPr>
      <t>23</t>
    </r>
    <r>
      <rPr>
        <sz val="8"/>
        <color theme="1"/>
        <rFont val="Calibri"/>
        <family val="2"/>
        <charset val="134"/>
        <scheme val="minor"/>
      </rPr>
      <t xml:space="preserve"> </t>
    </r>
    <r>
      <rPr>
        <b/>
        <sz val="9"/>
        <color rgb="FF000000"/>
        <rFont val="Calibri"/>
        <family val="3"/>
        <charset val="134"/>
      </rPr>
      <t>KWARA</t>
    </r>
  </si>
  <si>
    <r>
      <rPr>
        <b/>
        <sz val="9"/>
        <color rgb="FF000000"/>
        <rFont val="Calibri"/>
        <family val="3"/>
        <charset val="134"/>
      </rPr>
      <t>24</t>
    </r>
    <r>
      <rPr>
        <sz val="8"/>
        <color theme="1"/>
        <rFont val="Calibri"/>
        <family val="2"/>
        <charset val="134"/>
        <scheme val="minor"/>
      </rPr>
      <t xml:space="preserve"> </t>
    </r>
    <r>
      <rPr>
        <b/>
        <sz val="9"/>
        <color rgb="FF000000"/>
        <rFont val="Calibri"/>
        <family val="3"/>
        <charset val="134"/>
      </rPr>
      <t>LAGOS</t>
    </r>
  </si>
  <si>
    <r>
      <rPr>
        <b/>
        <sz val="9"/>
        <color rgb="FF000000"/>
        <rFont val="Calibri"/>
        <family val="3"/>
        <charset val="134"/>
      </rPr>
      <t>25</t>
    </r>
    <r>
      <rPr>
        <sz val="8"/>
        <color theme="1"/>
        <rFont val="Calibri"/>
        <family val="2"/>
        <charset val="134"/>
        <scheme val="minor"/>
      </rPr>
      <t xml:space="preserve"> </t>
    </r>
    <r>
      <rPr>
        <b/>
        <sz val="9"/>
        <color rgb="FF000000"/>
        <rFont val="Calibri"/>
        <family val="3"/>
        <charset val="134"/>
      </rPr>
      <t>NASARAWA</t>
    </r>
  </si>
  <si>
    <r>
      <rPr>
        <b/>
        <sz val="9"/>
        <color rgb="FF000000"/>
        <rFont val="Calibri"/>
        <family val="3"/>
        <charset val="134"/>
      </rPr>
      <t>26</t>
    </r>
    <r>
      <rPr>
        <sz val="8"/>
        <color theme="1"/>
        <rFont val="Calibri"/>
        <family val="2"/>
        <charset val="134"/>
        <scheme val="minor"/>
      </rPr>
      <t xml:space="preserve"> </t>
    </r>
    <r>
      <rPr>
        <b/>
        <sz val="9"/>
        <color rgb="FF000000"/>
        <rFont val="Calibri"/>
        <family val="3"/>
        <charset val="134"/>
      </rPr>
      <t>NIGER</t>
    </r>
  </si>
  <si>
    <r>
      <rPr>
        <b/>
        <sz val="9"/>
        <color rgb="FF000000"/>
        <rFont val="Calibri"/>
        <family val="3"/>
        <charset val="134"/>
      </rPr>
      <t>27</t>
    </r>
    <r>
      <rPr>
        <sz val="8"/>
        <color theme="1"/>
        <rFont val="Calibri"/>
        <family val="2"/>
        <charset val="134"/>
        <scheme val="minor"/>
      </rPr>
      <t xml:space="preserve"> </t>
    </r>
    <r>
      <rPr>
        <b/>
        <sz val="9"/>
        <color rgb="FF000000"/>
        <rFont val="Calibri"/>
        <family val="3"/>
        <charset val="134"/>
      </rPr>
      <t>OGUN</t>
    </r>
  </si>
  <si>
    <r>
      <rPr>
        <b/>
        <sz val="9"/>
        <color rgb="FF000000"/>
        <rFont val="Calibri"/>
        <family val="3"/>
        <charset val="134"/>
      </rPr>
      <t>28</t>
    </r>
    <r>
      <rPr>
        <sz val="8"/>
        <color theme="1"/>
        <rFont val="Calibri"/>
        <family val="2"/>
        <charset val="134"/>
        <scheme val="minor"/>
      </rPr>
      <t xml:space="preserve"> </t>
    </r>
    <r>
      <rPr>
        <b/>
        <sz val="9"/>
        <color rgb="FF000000"/>
        <rFont val="Calibri"/>
        <family val="3"/>
        <charset val="134"/>
      </rPr>
      <t>ONDO</t>
    </r>
  </si>
  <si>
    <r>
      <rPr>
        <b/>
        <sz val="9"/>
        <color rgb="FF000000"/>
        <rFont val="Calibri"/>
        <family val="3"/>
        <charset val="134"/>
      </rPr>
      <t>29</t>
    </r>
    <r>
      <rPr>
        <sz val="8"/>
        <color theme="1"/>
        <rFont val="Calibri"/>
        <family val="2"/>
        <charset val="134"/>
        <scheme val="minor"/>
      </rPr>
      <t xml:space="preserve"> </t>
    </r>
    <r>
      <rPr>
        <b/>
        <sz val="9"/>
        <color rgb="FF000000"/>
        <rFont val="Calibri"/>
        <family val="3"/>
        <charset val="134"/>
      </rPr>
      <t>OSUN</t>
    </r>
  </si>
  <si>
    <r>
      <rPr>
        <b/>
        <sz val="9"/>
        <color rgb="FF000000"/>
        <rFont val="Calibri"/>
        <family val="3"/>
        <charset val="134"/>
      </rPr>
      <t>30</t>
    </r>
    <r>
      <rPr>
        <sz val="8"/>
        <color theme="1"/>
        <rFont val="Calibri"/>
        <family val="2"/>
        <charset val="134"/>
        <scheme val="minor"/>
      </rPr>
      <t xml:space="preserve"> </t>
    </r>
    <r>
      <rPr>
        <b/>
        <sz val="9"/>
        <color rgb="FF000000"/>
        <rFont val="Calibri"/>
        <family val="3"/>
        <charset val="134"/>
      </rPr>
      <t>OYO</t>
    </r>
  </si>
  <si>
    <r>
      <rPr>
        <b/>
        <sz val="9"/>
        <color rgb="FF000000"/>
        <rFont val="Calibri"/>
        <family val="3"/>
        <charset val="134"/>
      </rPr>
      <t>31</t>
    </r>
    <r>
      <rPr>
        <sz val="8"/>
        <color theme="1"/>
        <rFont val="Calibri"/>
        <family val="2"/>
        <charset val="134"/>
        <scheme val="minor"/>
      </rPr>
      <t xml:space="preserve"> </t>
    </r>
    <r>
      <rPr>
        <b/>
        <sz val="9"/>
        <color rgb="FF000000"/>
        <rFont val="Calibri"/>
        <family val="3"/>
        <charset val="134"/>
      </rPr>
      <t>PLATEAU</t>
    </r>
  </si>
  <si>
    <r>
      <rPr>
        <b/>
        <sz val="9"/>
        <color rgb="FF000000"/>
        <rFont val="Calibri"/>
        <family val="3"/>
        <charset val="134"/>
      </rPr>
      <t>32</t>
    </r>
    <r>
      <rPr>
        <sz val="8"/>
        <color theme="1"/>
        <rFont val="Calibri"/>
        <family val="2"/>
        <charset val="134"/>
        <scheme val="minor"/>
      </rPr>
      <t xml:space="preserve"> </t>
    </r>
    <r>
      <rPr>
        <b/>
        <sz val="9"/>
        <color rgb="FF000000"/>
        <rFont val="Calibri"/>
        <family val="3"/>
        <charset val="134"/>
      </rPr>
      <t>RIVERS</t>
    </r>
  </si>
  <si>
    <r>
      <rPr>
        <b/>
        <sz val="9"/>
        <color rgb="FF000000"/>
        <rFont val="Calibri"/>
        <family val="3"/>
        <charset val="134"/>
      </rPr>
      <t>33</t>
    </r>
    <r>
      <rPr>
        <sz val="8"/>
        <color theme="1"/>
        <rFont val="Calibri"/>
        <family val="2"/>
        <charset val="134"/>
        <scheme val="minor"/>
      </rPr>
      <t xml:space="preserve"> </t>
    </r>
    <r>
      <rPr>
        <b/>
        <sz val="9"/>
        <color rgb="FF000000"/>
        <rFont val="Calibri"/>
        <family val="3"/>
        <charset val="134"/>
      </rPr>
      <t>SOKOTO</t>
    </r>
  </si>
  <si>
    <r>
      <rPr>
        <b/>
        <sz val="9"/>
        <color rgb="FF000000"/>
        <rFont val="Calibri"/>
        <family val="3"/>
        <charset val="134"/>
      </rPr>
      <t>34</t>
    </r>
    <r>
      <rPr>
        <sz val="8"/>
        <color theme="1"/>
        <rFont val="Calibri"/>
        <family val="2"/>
        <charset val="134"/>
        <scheme val="minor"/>
      </rPr>
      <t xml:space="preserve"> </t>
    </r>
    <r>
      <rPr>
        <b/>
        <sz val="9"/>
        <color rgb="FF000000"/>
        <rFont val="Calibri"/>
        <family val="3"/>
        <charset val="134"/>
      </rPr>
      <t>TARABA</t>
    </r>
  </si>
  <si>
    <r>
      <rPr>
        <b/>
        <sz val="9"/>
        <color rgb="FF000000"/>
        <rFont val="Calibri"/>
        <family val="3"/>
        <charset val="134"/>
      </rPr>
      <t>35</t>
    </r>
    <r>
      <rPr>
        <sz val="8"/>
        <color theme="1"/>
        <rFont val="Calibri"/>
        <family val="2"/>
        <charset val="134"/>
        <scheme val="minor"/>
      </rPr>
      <t xml:space="preserve"> </t>
    </r>
    <r>
      <rPr>
        <b/>
        <sz val="9"/>
        <color rgb="FF000000"/>
        <rFont val="Calibri"/>
        <family val="3"/>
        <charset val="134"/>
      </rPr>
      <t>YOBE</t>
    </r>
  </si>
  <si>
    <r>
      <rPr>
        <b/>
        <sz val="9"/>
        <color rgb="FF000000"/>
        <rFont val="Calibri"/>
        <family val="3"/>
        <charset val="134"/>
      </rPr>
      <t>36</t>
    </r>
    <r>
      <rPr>
        <sz val="8"/>
        <color theme="1"/>
        <rFont val="Calibri"/>
        <family val="2"/>
        <charset val="134"/>
        <scheme val="minor"/>
      </rPr>
      <t xml:space="preserve"> </t>
    </r>
    <r>
      <rPr>
        <b/>
        <sz val="9"/>
        <color rgb="FF000000"/>
        <rFont val="Calibri"/>
        <family val="3"/>
        <charset val="134"/>
      </rPr>
      <t>ZAMFARA</t>
    </r>
  </si>
  <si>
    <r>
      <rPr>
        <b/>
        <sz val="9"/>
        <color rgb="FF000000"/>
        <rFont val="Calibri"/>
        <family val="3"/>
        <charset val="134"/>
      </rPr>
      <t>37</t>
    </r>
    <r>
      <rPr>
        <sz val="8"/>
        <color theme="1"/>
        <rFont val="Calibri"/>
        <family val="2"/>
        <charset val="134"/>
        <scheme val="minor"/>
      </rPr>
      <t xml:space="preserve"> </t>
    </r>
    <r>
      <rPr>
        <b/>
        <sz val="9"/>
        <color rgb="FF000000"/>
        <rFont val="Calibri"/>
        <family val="3"/>
        <charset val="134"/>
      </rPr>
      <t>FCT</t>
    </r>
  </si>
  <si>
    <r>
      <rPr>
        <b/>
        <sz val="10"/>
        <color rgb="FF000000"/>
        <rFont val="Calibri"/>
        <family val="3"/>
        <charset val="134"/>
      </rPr>
      <t>TOTAL</t>
    </r>
  </si>
  <si>
    <r>
      <rPr>
        <b/>
        <sz val="11"/>
        <color rgb="FF000000"/>
        <rFont val="Times New Roman"/>
        <family val="3"/>
        <charset val="134"/>
      </rPr>
      <t>DECEMBER</t>
    </r>
    <r>
      <rPr>
        <sz val="10"/>
        <color rgb="FF000000"/>
        <rFont val="Arial"/>
        <family val="2"/>
      </rPr>
      <t xml:space="preserve"> </t>
    </r>
    <r>
      <rPr>
        <b/>
        <sz val="11"/>
        <color rgb="FF000000"/>
        <rFont val="Times New Roman"/>
        <family val="3"/>
        <charset val="134"/>
      </rPr>
      <t>31,</t>
    </r>
    <r>
      <rPr>
        <sz val="10"/>
        <color rgb="FF000000"/>
        <rFont val="Arial"/>
        <family val="2"/>
      </rPr>
      <t xml:space="preserve"> </t>
    </r>
    <r>
      <rPr>
        <b/>
        <sz val="11"/>
        <color rgb="FF000000"/>
        <rFont val="Times New Roman"/>
        <family val="3"/>
        <charset val="134"/>
      </rPr>
      <t>2015</t>
    </r>
  </si>
  <si>
    <r>
      <rPr>
        <b/>
        <sz val="11"/>
        <color rgb="FF000000"/>
        <rFont val="Calibri"/>
        <family val="3"/>
        <charset val="134"/>
      </rPr>
      <t>ABIA</t>
    </r>
  </si>
  <si>
    <r>
      <rPr>
        <b/>
        <sz val="11"/>
        <color rgb="FF000000"/>
        <rFont val="Calibri"/>
        <family val="3"/>
        <charset val="134"/>
      </rPr>
      <t>ADAMAWA</t>
    </r>
  </si>
  <si>
    <r>
      <rPr>
        <b/>
        <sz val="11"/>
        <color rgb="FF000000"/>
        <rFont val="Calibri"/>
        <family val="3"/>
        <charset val="134"/>
      </rPr>
      <t>AKWA</t>
    </r>
    <r>
      <rPr>
        <sz val="10"/>
        <color rgb="FF000000"/>
        <rFont val="Arial"/>
        <family val="2"/>
      </rPr>
      <t xml:space="preserve"> </t>
    </r>
    <r>
      <rPr>
        <b/>
        <sz val="11"/>
        <color rgb="FF000000"/>
        <rFont val="Calibri"/>
        <family val="3"/>
        <charset val="134"/>
      </rPr>
      <t>IBOM</t>
    </r>
  </si>
  <si>
    <r>
      <rPr>
        <b/>
        <sz val="11"/>
        <color rgb="FF000000"/>
        <rFont val="Calibri"/>
        <family val="3"/>
        <charset val="134"/>
      </rPr>
      <t>ANAMBRA</t>
    </r>
  </si>
  <si>
    <r>
      <rPr>
        <b/>
        <sz val="11"/>
        <color rgb="FF000000"/>
        <rFont val="Calibri"/>
        <family val="3"/>
        <charset val="134"/>
      </rPr>
      <t>BAUCHI</t>
    </r>
  </si>
  <si>
    <r>
      <rPr>
        <b/>
        <sz val="11"/>
        <color rgb="FF000000"/>
        <rFont val="Calibri"/>
        <family val="3"/>
        <charset val="134"/>
      </rPr>
      <t>BAYELSA</t>
    </r>
  </si>
  <si>
    <r>
      <rPr>
        <b/>
        <sz val="11"/>
        <color rgb="FF000000"/>
        <rFont val="Calibri"/>
        <family val="3"/>
        <charset val="134"/>
      </rPr>
      <t>BENUE</t>
    </r>
  </si>
  <si>
    <r>
      <rPr>
        <b/>
        <sz val="11"/>
        <color rgb="FF000000"/>
        <rFont val="Calibri"/>
        <family val="3"/>
        <charset val="134"/>
      </rPr>
      <t>BORNO</t>
    </r>
  </si>
  <si>
    <r>
      <rPr>
        <b/>
        <sz val="11"/>
        <color rgb="FF000000"/>
        <rFont val="Calibri"/>
        <family val="3"/>
        <charset val="134"/>
      </rPr>
      <t>CROSS-RIVER</t>
    </r>
  </si>
  <si>
    <r>
      <rPr>
        <b/>
        <sz val="11"/>
        <color rgb="FF000000"/>
        <rFont val="Calibri"/>
        <family val="3"/>
        <charset val="134"/>
      </rPr>
      <t>DELTA</t>
    </r>
  </si>
  <si>
    <r>
      <rPr>
        <b/>
        <sz val="11"/>
        <color rgb="FF000000"/>
        <rFont val="Calibri"/>
        <family val="3"/>
        <charset val="134"/>
      </rPr>
      <t>EBONYI</t>
    </r>
  </si>
  <si>
    <r>
      <rPr>
        <b/>
        <sz val="11"/>
        <color rgb="FF000000"/>
        <rFont val="Calibri"/>
        <family val="3"/>
        <charset val="134"/>
      </rPr>
      <t>EDO</t>
    </r>
  </si>
  <si>
    <r>
      <rPr>
        <b/>
        <sz val="11"/>
        <color rgb="FF000000"/>
        <rFont val="Calibri"/>
        <family val="3"/>
        <charset val="134"/>
      </rPr>
      <t>EKITI</t>
    </r>
  </si>
  <si>
    <r>
      <rPr>
        <b/>
        <sz val="11"/>
        <color rgb="FF000000"/>
        <rFont val="Calibri"/>
        <family val="3"/>
        <charset val="134"/>
      </rPr>
      <t>ENUGU</t>
    </r>
  </si>
  <si>
    <r>
      <rPr>
        <b/>
        <sz val="11"/>
        <color rgb="FF000000"/>
        <rFont val="Calibri"/>
        <family val="3"/>
        <charset val="134"/>
      </rPr>
      <t>GOMBE</t>
    </r>
  </si>
  <si>
    <r>
      <rPr>
        <b/>
        <sz val="11"/>
        <color rgb="FF000000"/>
        <rFont val="Calibri"/>
        <family val="3"/>
        <charset val="134"/>
      </rPr>
      <t>IMO</t>
    </r>
  </si>
  <si>
    <r>
      <rPr>
        <b/>
        <sz val="11"/>
        <color rgb="FF000000"/>
        <rFont val="Calibri"/>
        <family val="3"/>
        <charset val="134"/>
      </rPr>
      <t>JIGAWA</t>
    </r>
  </si>
  <si>
    <r>
      <rPr>
        <b/>
        <sz val="11"/>
        <color rgb="FF000000"/>
        <rFont val="Calibri"/>
        <family val="3"/>
        <charset val="134"/>
      </rPr>
      <t>KADUNA</t>
    </r>
  </si>
  <si>
    <r>
      <rPr>
        <b/>
        <sz val="11"/>
        <color rgb="FF000000"/>
        <rFont val="Calibri"/>
        <family val="3"/>
        <charset val="134"/>
      </rPr>
      <t>KANO</t>
    </r>
  </si>
  <si>
    <r>
      <rPr>
        <b/>
        <sz val="11"/>
        <color rgb="FF000000"/>
        <rFont val="Calibri"/>
        <family val="3"/>
        <charset val="134"/>
      </rPr>
      <t>KATSINA</t>
    </r>
  </si>
  <si>
    <r>
      <rPr>
        <b/>
        <sz val="11"/>
        <color rgb="FF000000"/>
        <rFont val="Calibri"/>
        <family val="3"/>
        <charset val="134"/>
      </rPr>
      <t>KEBBI</t>
    </r>
  </si>
  <si>
    <r>
      <rPr>
        <b/>
        <sz val="11"/>
        <color rgb="FF000000"/>
        <rFont val="Calibri"/>
        <family val="3"/>
        <charset val="134"/>
      </rPr>
      <t>KOGI</t>
    </r>
  </si>
  <si>
    <r>
      <rPr>
        <b/>
        <sz val="11"/>
        <color rgb="FF000000"/>
        <rFont val="Calibri"/>
        <family val="3"/>
        <charset val="134"/>
      </rPr>
      <t>KWARA</t>
    </r>
  </si>
  <si>
    <r>
      <rPr>
        <b/>
        <sz val="11"/>
        <color rgb="FF000000"/>
        <rFont val="Calibri"/>
        <family val="3"/>
        <charset val="134"/>
      </rPr>
      <t>LAGOS</t>
    </r>
  </si>
  <si>
    <r>
      <rPr>
        <b/>
        <sz val="11"/>
        <color rgb="FF000000"/>
        <rFont val="Calibri"/>
        <family val="3"/>
        <charset val="134"/>
      </rPr>
      <t>NASARAWA</t>
    </r>
  </si>
  <si>
    <r>
      <rPr>
        <b/>
        <sz val="11"/>
        <color rgb="FF000000"/>
        <rFont val="Calibri"/>
        <family val="3"/>
        <charset val="134"/>
      </rPr>
      <t>NIGER</t>
    </r>
  </si>
  <si>
    <r>
      <rPr>
        <b/>
        <sz val="11"/>
        <color rgb="FF000000"/>
        <rFont val="Calibri"/>
        <family val="3"/>
        <charset val="134"/>
      </rPr>
      <t>OGUN</t>
    </r>
  </si>
  <si>
    <r>
      <rPr>
        <b/>
        <sz val="11"/>
        <color rgb="FF000000"/>
        <rFont val="Calibri"/>
        <family val="3"/>
        <charset val="134"/>
      </rPr>
      <t>ONDO</t>
    </r>
  </si>
  <si>
    <r>
      <rPr>
        <b/>
        <sz val="11"/>
        <color rgb="FF000000"/>
        <rFont val="Calibri"/>
        <family val="3"/>
        <charset val="134"/>
      </rPr>
      <t>OSUN</t>
    </r>
  </si>
  <si>
    <r>
      <rPr>
        <b/>
        <sz val="11"/>
        <color rgb="FF000000"/>
        <rFont val="Calibri"/>
        <family val="3"/>
        <charset val="134"/>
      </rPr>
      <t>OYO</t>
    </r>
  </si>
  <si>
    <r>
      <rPr>
        <b/>
        <sz val="11"/>
        <color rgb="FF000000"/>
        <rFont val="Calibri"/>
        <family val="3"/>
        <charset val="134"/>
      </rPr>
      <t>PLATEAU</t>
    </r>
  </si>
  <si>
    <r>
      <rPr>
        <b/>
        <sz val="11"/>
        <color rgb="FF000000"/>
        <rFont val="Calibri"/>
        <family val="3"/>
        <charset val="134"/>
      </rPr>
      <t>RIVERS</t>
    </r>
  </si>
  <si>
    <r>
      <rPr>
        <b/>
        <sz val="11"/>
        <color rgb="FF000000"/>
        <rFont val="Calibri"/>
        <family val="3"/>
        <charset val="134"/>
      </rPr>
      <t>SOKOTO</t>
    </r>
  </si>
  <si>
    <r>
      <rPr>
        <b/>
        <sz val="11"/>
        <color rgb="FF000000"/>
        <rFont val="Calibri"/>
        <family val="3"/>
        <charset val="134"/>
      </rPr>
      <t>TARABA</t>
    </r>
  </si>
  <si>
    <r>
      <rPr>
        <b/>
        <sz val="11"/>
        <color rgb="FF000000"/>
        <rFont val="Calibri"/>
        <family val="3"/>
        <charset val="134"/>
      </rPr>
      <t>YOBE</t>
    </r>
  </si>
  <si>
    <r>
      <rPr>
        <b/>
        <sz val="11"/>
        <color rgb="FF000000"/>
        <rFont val="Calibri"/>
        <family val="3"/>
        <charset val="134"/>
      </rPr>
      <t>ZAMFARA</t>
    </r>
  </si>
  <si>
    <r>
      <rPr>
        <b/>
        <sz val="11"/>
        <color rgb="FF000000"/>
        <rFont val="Calibri"/>
        <family val="3"/>
        <charset val="134"/>
      </rPr>
      <t>FCT</t>
    </r>
  </si>
  <si>
    <r>
      <rPr>
        <b/>
        <sz val="12"/>
        <color rgb="FF000000"/>
        <rFont val="Calibri"/>
        <family val="2"/>
      </rPr>
      <t>TOTAL</t>
    </r>
    <r>
      <rPr>
        <sz val="12"/>
        <color theme="1"/>
        <rFont val="Calibri"/>
        <family val="2"/>
        <scheme val="minor"/>
      </rPr>
      <t xml:space="preserve"> </t>
    </r>
    <r>
      <rPr>
        <b/>
        <sz val="12"/>
        <color rgb="FF000000"/>
        <rFont val="Calibri"/>
        <family val="2"/>
      </rPr>
      <t>DOMESTIC</t>
    </r>
    <r>
      <rPr>
        <sz val="12"/>
        <color theme="1"/>
        <rFont val="Calibri"/>
        <family val="2"/>
        <scheme val="minor"/>
      </rPr>
      <t xml:space="preserve"> </t>
    </r>
    <r>
      <rPr>
        <b/>
        <sz val="12"/>
        <color rgb="FF000000"/>
        <rFont val="Calibri"/>
        <family val="2"/>
      </rPr>
      <t>DEBT</t>
    </r>
    <r>
      <rPr>
        <sz val="12"/>
        <color theme="1"/>
        <rFont val="Calibri"/>
        <family val="2"/>
        <scheme val="minor"/>
      </rPr>
      <t xml:space="preserve"> </t>
    </r>
    <r>
      <rPr>
        <b/>
        <sz val="12"/>
        <color rgb="FF000000"/>
        <rFont val="Calibri"/>
        <family val="2"/>
      </rPr>
      <t>OF</t>
    </r>
    <r>
      <rPr>
        <sz val="12"/>
        <color theme="1"/>
        <rFont val="Calibri"/>
        <family val="2"/>
        <scheme val="minor"/>
      </rPr>
      <t xml:space="preserve"> </t>
    </r>
    <r>
      <rPr>
        <b/>
        <sz val="12"/>
        <color rgb="FF000000"/>
        <rFont val="Calibri"/>
        <family val="2"/>
      </rPr>
      <t>THE</t>
    </r>
    <r>
      <rPr>
        <sz val="12"/>
        <color theme="1"/>
        <rFont val="Calibri"/>
        <family val="2"/>
        <scheme val="minor"/>
      </rPr>
      <t xml:space="preserve"> </t>
    </r>
    <r>
      <rPr>
        <b/>
        <sz val="12"/>
        <color rgb="FF000000"/>
        <rFont val="Calibri"/>
        <family val="2"/>
      </rPr>
      <t>36</t>
    </r>
    <r>
      <rPr>
        <sz val="12"/>
        <color theme="1"/>
        <rFont val="Calibri"/>
        <family val="2"/>
        <scheme val="minor"/>
      </rPr>
      <t xml:space="preserve"> </t>
    </r>
    <r>
      <rPr>
        <b/>
        <sz val="12"/>
        <color rgb="FF000000"/>
        <rFont val="Calibri"/>
        <family val="2"/>
      </rPr>
      <t>STATES</t>
    </r>
    <r>
      <rPr>
        <sz val="12"/>
        <color theme="1"/>
        <rFont val="Calibri"/>
        <family val="2"/>
        <scheme val="minor"/>
      </rPr>
      <t xml:space="preserve"> </t>
    </r>
    <r>
      <rPr>
        <b/>
        <sz val="12"/>
        <color rgb="FF000000"/>
        <rFont val="Calibri"/>
        <family val="2"/>
      </rPr>
      <t>AND</t>
    </r>
    <r>
      <rPr>
        <sz val="12"/>
        <color theme="1"/>
        <rFont val="Calibri"/>
        <family val="2"/>
        <scheme val="minor"/>
      </rPr>
      <t xml:space="preserve"> </t>
    </r>
    <r>
      <rPr>
        <b/>
        <sz val="12"/>
        <color rgb="FF000000"/>
        <rFont val="Calibri"/>
        <family val="2"/>
      </rPr>
      <t>FCT</t>
    </r>
    <r>
      <rPr>
        <sz val="12"/>
        <color theme="1"/>
        <rFont val="Calibri"/>
        <family val="2"/>
        <scheme val="minor"/>
      </rPr>
      <t xml:space="preserve"> </t>
    </r>
    <r>
      <rPr>
        <b/>
        <sz val="12"/>
        <color rgb="FF000000"/>
        <rFont val="Calibri"/>
        <family val="2"/>
      </rPr>
      <t>AS</t>
    </r>
    <r>
      <rPr>
        <sz val="12"/>
        <color theme="1"/>
        <rFont val="Calibri"/>
        <family val="2"/>
        <scheme val="minor"/>
      </rPr>
      <t xml:space="preserve"> </t>
    </r>
    <r>
      <rPr>
        <b/>
        <sz val="12"/>
        <color rgb="FF000000"/>
        <rFont val="Calibri"/>
        <family val="2"/>
      </rPr>
      <t>AT</t>
    </r>
    <r>
      <rPr>
        <sz val="12"/>
        <color theme="1"/>
        <rFont val="Calibri"/>
        <family val="2"/>
        <scheme val="minor"/>
      </rPr>
      <t xml:space="preserve"> </t>
    </r>
    <r>
      <rPr>
        <b/>
        <sz val="12"/>
        <color rgb="FF000000"/>
        <rFont val="Calibri"/>
        <family val="2"/>
      </rPr>
      <t>DECEMBER</t>
    </r>
    <r>
      <rPr>
        <sz val="12"/>
        <color theme="1"/>
        <rFont val="Calibri"/>
        <family val="2"/>
        <scheme val="minor"/>
      </rPr>
      <t xml:space="preserve"> </t>
    </r>
    <r>
      <rPr>
        <b/>
        <sz val="12"/>
        <color rgb="FF000000"/>
        <rFont val="Calibri"/>
        <family val="2"/>
      </rPr>
      <t>31,</t>
    </r>
    <r>
      <rPr>
        <sz val="12"/>
        <color theme="1"/>
        <rFont val="Calibri"/>
        <family val="2"/>
        <scheme val="minor"/>
      </rPr>
      <t xml:space="preserve"> </t>
    </r>
    <r>
      <rPr>
        <b/>
        <sz val="12"/>
        <color rgb="FF000000"/>
        <rFont val="Calibri"/>
        <family val="2"/>
      </rPr>
      <t>2012</t>
    </r>
    <r>
      <rPr>
        <sz val="12"/>
        <color theme="1"/>
        <rFont val="Calibri"/>
        <family val="2"/>
        <scheme val="minor"/>
      </rPr>
      <t xml:space="preserve"> </t>
    </r>
    <r>
      <rPr>
        <b/>
        <sz val="12"/>
        <color rgb="FF000000"/>
        <rFont val="Calibri"/>
        <family val="2"/>
      </rPr>
      <t>(IN</t>
    </r>
    <r>
      <rPr>
        <sz val="12"/>
        <color theme="1"/>
        <rFont val="Calibri"/>
        <family val="2"/>
        <scheme val="minor"/>
      </rPr>
      <t xml:space="preserve"> </t>
    </r>
    <r>
      <rPr>
        <b/>
        <sz val="12"/>
        <color rgb="FF000000"/>
        <rFont val="Calibri"/>
        <family val="2"/>
      </rPr>
      <t>NAIRA)</t>
    </r>
  </si>
  <si>
    <r>
      <rPr>
        <b/>
        <sz val="12"/>
        <color rgb="FF000000"/>
        <rFont val="Calibri"/>
        <family val="2"/>
      </rPr>
      <t>TOTAL</t>
    </r>
    <r>
      <rPr>
        <sz val="12"/>
        <color theme="1"/>
        <rFont val="Calibri"/>
        <family val="2"/>
        <scheme val="minor"/>
      </rPr>
      <t xml:space="preserve"> </t>
    </r>
    <r>
      <rPr>
        <b/>
        <sz val="12"/>
        <color rgb="FF000000"/>
        <rFont val="Calibri"/>
        <family val="2"/>
      </rPr>
      <t>DOMESTIC</t>
    </r>
    <r>
      <rPr>
        <sz val="12"/>
        <color theme="1"/>
        <rFont val="Calibri"/>
        <family val="2"/>
        <scheme val="minor"/>
      </rPr>
      <t xml:space="preserve"> </t>
    </r>
    <r>
      <rPr>
        <b/>
        <sz val="12"/>
        <color rgb="FF000000"/>
        <rFont val="Calibri"/>
        <family val="2"/>
      </rPr>
      <t>DEBT</t>
    </r>
    <r>
      <rPr>
        <sz val="12"/>
        <color theme="1"/>
        <rFont val="Calibri"/>
        <family val="2"/>
        <scheme val="minor"/>
      </rPr>
      <t xml:space="preserve"> </t>
    </r>
    <r>
      <rPr>
        <b/>
        <sz val="12"/>
        <color rgb="FF000000"/>
        <rFont val="Calibri"/>
        <family val="2"/>
      </rPr>
      <t>OF</t>
    </r>
    <r>
      <rPr>
        <sz val="12"/>
        <color theme="1"/>
        <rFont val="Calibri"/>
        <family val="2"/>
        <scheme val="minor"/>
      </rPr>
      <t xml:space="preserve"> </t>
    </r>
    <r>
      <rPr>
        <b/>
        <sz val="12"/>
        <color rgb="FF000000"/>
        <rFont val="Calibri"/>
        <family val="2"/>
      </rPr>
      <t>THE</t>
    </r>
    <r>
      <rPr>
        <sz val="12"/>
        <color theme="1"/>
        <rFont val="Calibri"/>
        <family val="2"/>
        <scheme val="minor"/>
      </rPr>
      <t xml:space="preserve"> </t>
    </r>
    <r>
      <rPr>
        <b/>
        <sz val="12"/>
        <color rgb="FF000000"/>
        <rFont val="Calibri"/>
        <family val="2"/>
      </rPr>
      <t>36</t>
    </r>
    <r>
      <rPr>
        <sz val="12"/>
        <color theme="1"/>
        <rFont val="Calibri"/>
        <family val="2"/>
        <scheme val="minor"/>
      </rPr>
      <t xml:space="preserve"> </t>
    </r>
    <r>
      <rPr>
        <b/>
        <sz val="12"/>
        <color rgb="FF000000"/>
        <rFont val="Calibri"/>
        <family val="2"/>
      </rPr>
      <t>STATES</t>
    </r>
    <r>
      <rPr>
        <sz val="12"/>
        <color theme="1"/>
        <rFont val="Calibri"/>
        <family val="2"/>
        <scheme val="minor"/>
      </rPr>
      <t xml:space="preserve"> </t>
    </r>
    <r>
      <rPr>
        <b/>
        <sz val="12"/>
        <color rgb="FF000000"/>
        <rFont val="Calibri"/>
        <family val="2"/>
      </rPr>
      <t>AND</t>
    </r>
    <r>
      <rPr>
        <sz val="12"/>
        <color theme="1"/>
        <rFont val="Calibri"/>
        <family val="2"/>
        <scheme val="minor"/>
      </rPr>
      <t xml:space="preserve"> </t>
    </r>
    <r>
      <rPr>
        <b/>
        <sz val="12"/>
        <color rgb="FF000000"/>
        <rFont val="Calibri"/>
        <family val="2"/>
      </rPr>
      <t>FCT</t>
    </r>
    <r>
      <rPr>
        <sz val="12"/>
        <color theme="1"/>
        <rFont val="Calibri"/>
        <family val="2"/>
        <scheme val="minor"/>
      </rPr>
      <t xml:space="preserve"> </t>
    </r>
    <r>
      <rPr>
        <b/>
        <sz val="12"/>
        <color rgb="FF000000"/>
        <rFont val="Calibri"/>
        <family val="2"/>
      </rPr>
      <t>AS</t>
    </r>
    <r>
      <rPr>
        <sz val="12"/>
        <color theme="1"/>
        <rFont val="Calibri"/>
        <family val="2"/>
        <scheme val="minor"/>
      </rPr>
      <t xml:space="preserve"> </t>
    </r>
    <r>
      <rPr>
        <b/>
        <sz val="12"/>
        <color rgb="FF000000"/>
        <rFont val="Calibri"/>
        <family val="2"/>
      </rPr>
      <t>AT</t>
    </r>
    <r>
      <rPr>
        <sz val="12"/>
        <color theme="1"/>
        <rFont val="Calibri"/>
        <family val="2"/>
        <scheme val="minor"/>
      </rPr>
      <t xml:space="preserve"> </t>
    </r>
    <r>
      <rPr>
        <b/>
        <sz val="12"/>
        <color rgb="FF000000"/>
        <rFont val="Calibri"/>
        <family val="2"/>
      </rPr>
      <t>DECEMBER</t>
    </r>
    <r>
      <rPr>
        <sz val="12"/>
        <color theme="1"/>
        <rFont val="Calibri"/>
        <family val="2"/>
        <scheme val="minor"/>
      </rPr>
      <t xml:space="preserve"> </t>
    </r>
    <r>
      <rPr>
        <b/>
        <sz val="12"/>
        <color rgb="FF000000"/>
        <rFont val="Calibri"/>
        <family val="2"/>
      </rPr>
      <t>31,</t>
    </r>
    <r>
      <rPr>
        <sz val="12"/>
        <color theme="1"/>
        <rFont val="Calibri"/>
        <family val="2"/>
        <scheme val="minor"/>
      </rPr>
      <t xml:space="preserve"> </t>
    </r>
    <r>
      <rPr>
        <b/>
        <sz val="12"/>
        <color rgb="FF000000"/>
        <rFont val="Calibri"/>
        <family val="2"/>
      </rPr>
      <t>2012</t>
    </r>
    <r>
      <rPr>
        <sz val="12"/>
        <color theme="1"/>
        <rFont val="Calibri"/>
        <family val="2"/>
        <scheme val="minor"/>
      </rPr>
      <t xml:space="preserve"> </t>
    </r>
    <r>
      <rPr>
        <b/>
        <sz val="12"/>
        <color rgb="FF000000"/>
        <rFont val="Calibri"/>
        <family val="2"/>
      </rPr>
      <t>(IN</t>
    </r>
    <r>
      <rPr>
        <sz val="12"/>
        <color theme="1"/>
        <rFont val="Calibri"/>
        <family val="2"/>
        <scheme val="minor"/>
      </rPr>
      <t xml:space="preserve"> </t>
    </r>
    <r>
      <rPr>
        <sz val="12"/>
        <color theme="1"/>
        <rFont val="Calibri"/>
        <family val="2"/>
        <scheme val="minor"/>
      </rPr>
      <t xml:space="preserve"> </t>
    </r>
    <r>
      <rPr>
        <b/>
        <sz val="12"/>
        <color rgb="FF000000"/>
        <rFont val="Calibri"/>
        <family val="2"/>
      </rPr>
      <t>NAIRA)</t>
    </r>
  </si>
  <si>
    <r>
      <rPr>
        <b/>
        <sz val="12"/>
        <color rgb="FF000000"/>
        <rFont val="Arial"/>
        <family val="3"/>
        <charset val="134"/>
      </rPr>
      <t>Domestic</t>
    </r>
    <r>
      <rPr>
        <sz val="12"/>
        <color rgb="FF000000"/>
        <rFont val="Arial"/>
        <family val="2"/>
      </rPr>
      <t xml:space="preserve"> </t>
    </r>
    <r>
      <rPr>
        <b/>
        <sz val="12"/>
        <color rgb="FF000000"/>
        <rFont val="Arial"/>
        <family val="3"/>
        <charset val="134"/>
      </rPr>
      <t>Debt</t>
    </r>
    <r>
      <rPr>
        <sz val="12"/>
        <color rgb="FF000000"/>
        <rFont val="Arial"/>
        <family val="2"/>
      </rPr>
      <t xml:space="preserve"> </t>
    </r>
    <r>
      <rPr>
        <b/>
        <sz val="12"/>
        <color rgb="FF000000"/>
        <rFont val="Arial"/>
        <family val="3"/>
        <charset val="134"/>
      </rPr>
      <t>Stock</t>
    </r>
    <r>
      <rPr>
        <sz val="12"/>
        <color rgb="FF000000"/>
        <rFont val="Arial"/>
        <family val="2"/>
      </rPr>
      <t xml:space="preserve"> </t>
    </r>
    <r>
      <rPr>
        <b/>
        <sz val="12"/>
        <color rgb="FF000000"/>
        <rFont val="Arial"/>
        <family val="3"/>
        <charset val="134"/>
      </rPr>
      <t>of</t>
    </r>
    <r>
      <rPr>
        <sz val="12"/>
        <color rgb="FF000000"/>
        <rFont val="Arial"/>
        <family val="2"/>
      </rPr>
      <t xml:space="preserve"> </t>
    </r>
    <r>
      <rPr>
        <b/>
        <sz val="12"/>
        <color rgb="FF000000"/>
        <rFont val="Arial"/>
        <family val="3"/>
        <charset val="134"/>
      </rPr>
      <t>the</t>
    </r>
    <r>
      <rPr>
        <sz val="12"/>
        <color rgb="FF000000"/>
        <rFont val="Arial"/>
        <family val="2"/>
      </rPr>
      <t xml:space="preserve"> </t>
    </r>
    <r>
      <rPr>
        <b/>
        <sz val="12"/>
        <color rgb="FF000000"/>
        <rFont val="Arial"/>
        <family val="3"/>
        <charset val="134"/>
      </rPr>
      <t>States</t>
    </r>
    <r>
      <rPr>
        <sz val="12"/>
        <color rgb="FF000000"/>
        <rFont val="Arial"/>
        <family val="2"/>
      </rPr>
      <t xml:space="preserve"> </t>
    </r>
    <r>
      <rPr>
        <b/>
        <sz val="12"/>
        <color rgb="FF000000"/>
        <rFont val="Arial"/>
        <family val="3"/>
        <charset val="134"/>
      </rPr>
      <t>as</t>
    </r>
    <r>
      <rPr>
        <sz val="12"/>
        <color rgb="FF000000"/>
        <rFont val="Arial"/>
        <family val="2"/>
      </rPr>
      <t xml:space="preserve"> </t>
    </r>
    <r>
      <rPr>
        <b/>
        <sz val="12"/>
        <color rgb="FF000000"/>
        <rFont val="Arial"/>
        <family val="3"/>
        <charset val="134"/>
      </rPr>
      <t>at</t>
    </r>
    <r>
      <rPr>
        <sz val="12"/>
        <color rgb="FF000000"/>
        <rFont val="Arial"/>
        <family val="2"/>
      </rPr>
      <t xml:space="preserve"> </t>
    </r>
    <r>
      <rPr>
        <b/>
        <sz val="12"/>
        <color rgb="FF000000"/>
        <rFont val="Arial"/>
        <family val="3"/>
        <charset val="134"/>
      </rPr>
      <t>31st</t>
    </r>
    <r>
      <rPr>
        <sz val="12"/>
        <color rgb="FF000000"/>
        <rFont val="Arial"/>
        <family val="2"/>
      </rPr>
      <t xml:space="preserve"> </t>
    </r>
    <r>
      <rPr>
        <b/>
        <sz val="12"/>
        <color rgb="FF000000"/>
        <rFont val="Arial"/>
        <family val="3"/>
        <charset val="134"/>
      </rPr>
      <t>December,</t>
    </r>
    <r>
      <rPr>
        <sz val="12"/>
        <color rgb="FF000000"/>
        <rFont val="Arial"/>
        <family val="2"/>
      </rPr>
      <t xml:space="preserve"> </t>
    </r>
    <r>
      <rPr>
        <b/>
        <sz val="12"/>
        <color rgb="FF000000"/>
        <rFont val="Arial"/>
        <family val="3"/>
        <charset val="134"/>
      </rPr>
      <t>2011 in Naira</t>
    </r>
  </si>
  <si>
    <t>States and Federal  Governments' External Debt Stock as at 30th June, 2017</t>
  </si>
  <si>
    <t>STATES AND FGN</t>
  </si>
  <si>
    <t>MULTILATERAL</t>
  </si>
  <si>
    <t>BILATERAL (AFD)</t>
  </si>
  <si>
    <t>BILATERAL (EXIM BANK OF CHINA,</t>
  </si>
  <si>
    <t>($)</t>
  </si>
  <si>
    <t xml:space="preserve"> JICA, INDIA, KFW), EUROBONDS &amp; DIASPORA BONDS ($)</t>
  </si>
  <si>
    <t xml:space="preserve">SUB-TOTAL  (States and FCT Only) </t>
  </si>
  <si>
    <t>FGN</t>
  </si>
  <si>
    <t xml:space="preserve">   TOTAL DOMESTIC DEBT OF THE 36 STATES AND THE FCT, AS AT DECEMBER 31, 2016</t>
  </si>
  <si>
    <t>SN</t>
  </si>
  <si>
    <t xml:space="preserve">AKWA IBOM </t>
  </si>
  <si>
    <t xml:space="preserve">BAUCHI </t>
  </si>
  <si>
    <t>CROSS-RIVER</t>
  </si>
  <si>
    <t>JIGAWA</t>
  </si>
  <si>
    <t>KATSINA</t>
  </si>
  <si>
    <t xml:space="preserve">OGUN     </t>
  </si>
  <si>
    <t xml:space="preserve">RIVERS    </t>
  </si>
  <si>
    <t xml:space="preserve">TOTAL </t>
  </si>
  <si>
    <t xml:space="preserve"> NOTE:</t>
  </si>
  <si>
    <t>REVISED BASED ON DATA RECEIVED FROM JIGAWA AND KATSINA STATES AS AT 04/08/2017</t>
  </si>
  <si>
    <t>AKWA-IBOM AND RIVERS STATES FIGURES ARE AS AT JUNE, 2016</t>
  </si>
  <si>
    <t>OGUN STATE'S  FIGURES  ARE  AS AT DECEMBER 2015</t>
  </si>
  <si>
    <t>FIGURES ARE AS PROVIDED BY EACH OF THE STATES AND THE FCT</t>
  </si>
  <si>
    <t>Debt Category</t>
  </si>
  <si>
    <t>% of Total</t>
  </si>
  <si>
    <t>2018 June</t>
  </si>
  <si>
    <t>States, FCT  and Federal  Governments' External Debt Stock as at 30th June, 2018</t>
  </si>
  <si>
    <t>Multilateral</t>
  </si>
  <si>
    <t>Bilateral (AFD)</t>
  </si>
  <si>
    <t xml:space="preserve">Bilateral (CHINA EXIM BANK, </t>
  </si>
  <si>
    <t>Commercial</t>
  </si>
  <si>
    <t>JICA, INDIA, KFW</t>
  </si>
  <si>
    <t xml:space="preserve">USD </t>
  </si>
  <si>
    <t xml:space="preserve">Eurobonds &amp; Diaspora Bonds  USD </t>
  </si>
  <si>
    <t>Sub-Total  State &amp; FCT</t>
  </si>
  <si>
    <t xml:space="preserve">Grand Total </t>
  </si>
  <si>
    <t>Arrears owed by States</t>
  </si>
  <si>
    <t>Total States without Arrears</t>
  </si>
  <si>
    <t xml:space="preserve">Percentage of States &amp;FCT to Grand Total </t>
  </si>
  <si>
    <t xml:space="preserve">Percentage of FGN to Grand Total </t>
  </si>
  <si>
    <t xml:space="preserve"> DOMESTIC DEBT STOCK OF STATES AND THE FEDERAL CAPITAL TERRITORY</t>
  </si>
  <si>
    <t>AS AT JUNE 30, 2018</t>
  </si>
  <si>
    <r>
      <t>DEBT STOCK (</t>
    </r>
    <r>
      <rPr>
        <b/>
        <strike/>
        <sz val="12"/>
        <color theme="1"/>
        <rFont val="Tahoma"/>
        <family val="2"/>
      </rPr>
      <t>N</t>
    </r>
    <r>
      <rPr>
        <b/>
        <sz val="12"/>
        <color theme="1"/>
        <rFont val="Tahoma"/>
        <family val="2"/>
      </rPr>
      <t>)</t>
    </r>
  </si>
  <si>
    <t>AKWA IBOM</t>
  </si>
  <si>
    <t>OGUN</t>
  </si>
  <si>
    <t>RIVERS</t>
  </si>
  <si>
    <t>FEDERAL CAPITAL TERRITORY (FCT)</t>
  </si>
  <si>
    <r>
      <rPr>
        <b/>
        <sz val="10"/>
        <color theme="1"/>
        <rFont val="Tahoma"/>
        <family val="2"/>
      </rPr>
      <t>Note</t>
    </r>
    <r>
      <rPr>
        <sz val="10"/>
        <color theme="1"/>
        <rFont val="Tahoma"/>
        <family val="2"/>
      </rPr>
      <t xml:space="preserve">: </t>
    </r>
    <r>
      <rPr>
        <i/>
        <sz val="10"/>
        <color theme="1"/>
        <rFont val="Tahoma"/>
        <family val="2"/>
      </rPr>
      <t>Domestic Debt Stock for 31 States + FCT was as at March 31, 2018, while Domestic Debt Stock for 5 States (Anambra, Gombe, Katsina, Rivers and Zamfara) was as at December 31, 2017</t>
    </r>
  </si>
  <si>
    <t>Instruments</t>
  </si>
  <si>
    <t>FGN Bonds</t>
  </si>
  <si>
    <t>FGN Savings Bond</t>
  </si>
  <si>
    <t>Category</t>
  </si>
  <si>
    <t>Percentage of Total</t>
  </si>
  <si>
    <t>IBRD</t>
  </si>
  <si>
    <t>IFAD</t>
  </si>
  <si>
    <t>AGTF</t>
  </si>
  <si>
    <t>IDA</t>
  </si>
  <si>
    <t>EDF</t>
  </si>
  <si>
    <t>BADEA</t>
  </si>
  <si>
    <t>IDB</t>
  </si>
  <si>
    <t>BILATERAL</t>
  </si>
  <si>
    <t>COMMERCIAL</t>
  </si>
  <si>
    <t>EUROBONDS</t>
  </si>
  <si>
    <t>DIASPORA BOND</t>
  </si>
  <si>
    <t>Nigerian Treasury Bills</t>
  </si>
  <si>
    <t>Nigerian Treasury Bonds</t>
  </si>
  <si>
    <t>FGN Sukuk</t>
  </si>
  <si>
    <t>in Millions of USD</t>
  </si>
  <si>
    <t>Outstanding Debt</t>
  </si>
  <si>
    <t>World Bank Group</t>
  </si>
  <si>
    <t>African Development Bank Group</t>
  </si>
  <si>
    <t>ADB</t>
  </si>
  <si>
    <t>ADF</t>
  </si>
  <si>
    <t>SUB-TOTAL</t>
  </si>
  <si>
    <t>GRAND TOTAL</t>
  </si>
  <si>
    <t>Bilateral (CHINA EXIM BANK,</t>
  </si>
  <si>
    <t>Commercial(EuroBonds &amp; diaspora Bond)</t>
  </si>
  <si>
    <t xml:space="preserve">                                                                                                                                                                                                                     AMOUNT IN NAIRA                                                                                                                                                                                               PROVISIONAL</t>
  </si>
  <si>
    <r>
      <t>DEBT STOCK (</t>
    </r>
    <r>
      <rPr>
        <b/>
        <strike/>
        <sz val="12"/>
        <rFont val="Trebuchet MS"/>
        <family val="2"/>
      </rPr>
      <t>N</t>
    </r>
    <r>
      <rPr>
        <b/>
        <sz val="12"/>
        <rFont val="Trebuchet MS"/>
        <family val="2"/>
      </rPr>
      <t>)</t>
    </r>
  </si>
  <si>
    <t xml:space="preserve">Important Notes </t>
  </si>
  <si>
    <t>Federal Government Domestic Debt Stock by Instrument as at December 31, 2018</t>
  </si>
  <si>
    <t>Amounts in Naira</t>
  </si>
  <si>
    <t>Green Bond</t>
  </si>
  <si>
    <t>Promissory Notes</t>
  </si>
  <si>
    <t>A.</t>
  </si>
  <si>
    <t>Total External Debt</t>
  </si>
  <si>
    <t xml:space="preserve"> FGN only</t>
  </si>
  <si>
    <t xml:space="preserve"> States &amp; FCT</t>
  </si>
  <si>
    <t>B.</t>
  </si>
  <si>
    <t xml:space="preserve">Total Domestic Debt </t>
  </si>
  <si>
    <t>FGN Only</t>
  </si>
  <si>
    <t>States &amp; FCT</t>
  </si>
  <si>
    <t>Total Public Debt(A+B)</t>
  </si>
  <si>
    <t>Amount Outstanding (US$’M) June 2018</t>
  </si>
  <si>
    <t>Growth %</t>
  </si>
  <si>
    <t>FEDERAL GOVERNMENT DOMESTIC DEBT STOCK  BY INSTRUMENT AS AT JUNE 30, 2019</t>
  </si>
  <si>
    <t>INSTRUMENT</t>
  </si>
  <si>
    <t>AMOUNTS IN NAIRA</t>
  </si>
  <si>
    <t>% PROPORTION</t>
  </si>
  <si>
    <t>Nigeria's External Debt Stock as at June 30, 2019</t>
  </si>
  <si>
    <r>
      <rPr>
        <b/>
        <sz val="9"/>
        <rFont val="Arial"/>
        <family val="2"/>
      </rPr>
      <t>China</t>
    </r>
    <r>
      <rPr>
        <sz val="9"/>
        <rFont val="Arial"/>
        <family val="2"/>
      </rPr>
      <t xml:space="preserve"> (Exim Bank of China)</t>
    </r>
  </si>
  <si>
    <r>
      <rPr>
        <b/>
        <sz val="9"/>
        <rFont val="Arial"/>
        <family val="2"/>
      </rPr>
      <t>France</t>
    </r>
    <r>
      <rPr>
        <sz val="9"/>
        <rFont val="Arial"/>
        <family val="2"/>
      </rPr>
      <t xml:space="preserve"> (AFD)</t>
    </r>
  </si>
  <si>
    <r>
      <t xml:space="preserve"> </t>
    </r>
    <r>
      <rPr>
        <b/>
        <sz val="9"/>
        <rFont val="Arial"/>
        <family val="2"/>
      </rPr>
      <t>Japan</t>
    </r>
    <r>
      <rPr>
        <sz val="9"/>
        <rFont val="Arial"/>
        <family val="2"/>
      </rPr>
      <t xml:space="preserve"> (JICA)</t>
    </r>
  </si>
  <si>
    <r>
      <t xml:space="preserve"> </t>
    </r>
    <r>
      <rPr>
        <b/>
        <sz val="9"/>
        <rFont val="Arial"/>
        <family val="2"/>
      </rPr>
      <t>India</t>
    </r>
    <r>
      <rPr>
        <sz val="9"/>
        <rFont val="Arial"/>
        <family val="2"/>
      </rPr>
      <t xml:space="preserve"> (Exim Bank of India)</t>
    </r>
  </si>
  <si>
    <r>
      <rPr>
        <b/>
        <sz val="9"/>
        <rFont val="Arial"/>
        <family val="2"/>
      </rPr>
      <t>Germany</t>
    </r>
    <r>
      <rPr>
        <sz val="9"/>
        <rFont val="Arial"/>
        <family val="2"/>
      </rPr>
      <t xml:space="preserve"> (KFW)</t>
    </r>
  </si>
  <si>
    <t xml:space="preserve"> Federal  Government, States and FCT's External Debt Stock as at 30th June, 2019</t>
  </si>
  <si>
    <t>Percentage of States' DebtStock to the Total Debt Stock</t>
  </si>
  <si>
    <t>Percentage of Federal Govenment's DebtStock to the Total Debt Stock</t>
  </si>
  <si>
    <t>NIGERIA’S TOTAL PUBLIC DEBT PORTFOLIO AS AT JUNE 30, 2019</t>
  </si>
  <si>
    <t>Amount Outstanding (US$’M)</t>
  </si>
  <si>
    <t xml:space="preserve">% of Total </t>
  </si>
  <si>
    <t>C.</t>
  </si>
  <si>
    <r>
      <t>Amount Outstanding (</t>
    </r>
    <r>
      <rPr>
        <b/>
        <strike/>
        <sz val="12"/>
        <color rgb="FFFFFFFF"/>
        <rFont val="Tahoma"/>
        <family val="2"/>
      </rPr>
      <t>N</t>
    </r>
    <r>
      <rPr>
        <b/>
        <sz val="12"/>
        <color rgb="FFFFFFFF"/>
        <rFont val="Tahoma"/>
        <family val="2"/>
      </rPr>
      <t>’M)</t>
    </r>
  </si>
  <si>
    <t xml:space="preserve">KATSINA </t>
  </si>
  <si>
    <t xml:space="preserve">Domestic Debt Stock Figures for  four (4) States, (Anambra Bayelsa, Benue and Nasarrawa) were as at March 31, 2019 </t>
  </si>
  <si>
    <r>
      <t xml:space="preserve">Domestic Debt Stock for Thirty one (31)  States, (Abia, Adamawa, Akwa Ibom, Bauchi, Borno, Cross River, Delta, Ebonyi, Edo, Ekiti, Enugu, Gombe, Imo, Jigawa, Kaduna, Kano, Katsina, Kebbi, Kogi, Kwara, Lagos, Niger, Ogun, Ondo, Osun, Oyo, Plateau, Sokoto Taraba, Yobe and Zamafara) and FCT as at June 30, 2019 </t>
    </r>
    <r>
      <rPr>
        <b/>
        <sz val="12"/>
        <color rgb="FFFF0000"/>
        <rFont val="Trebuchet MS"/>
        <family val="2"/>
      </rPr>
      <t xml:space="preserve"> </t>
    </r>
  </si>
  <si>
    <t>Public Debt Stock - External and Domestic Debt of the FGN, States and FCT as at June 30, 2018</t>
  </si>
  <si>
    <t>Public Debt Stock - External and Domestic Debt of the FGN, States and FCT as at June 30, 2019</t>
  </si>
  <si>
    <t>Amount Outstanding (N’M) June 2018</t>
  </si>
  <si>
    <r>
      <rPr>
        <b/>
        <sz val="10"/>
        <color rgb="FFFF0000"/>
        <rFont val="Tahoma"/>
        <family val="2"/>
      </rPr>
      <t>Growth rate %</t>
    </r>
    <r>
      <rPr>
        <b/>
        <sz val="10"/>
        <color rgb="FFFFFFFF"/>
        <rFont val="Tahoma"/>
        <family val="2"/>
      </rPr>
      <t xml:space="preserve"> (Amount Outstanding (US$’M) June 2018)</t>
    </r>
  </si>
  <si>
    <r>
      <rPr>
        <b/>
        <sz val="10"/>
        <color rgb="FFFF0000"/>
        <rFont val="Tahoma"/>
        <family val="2"/>
      </rPr>
      <t>Growth rate %</t>
    </r>
    <r>
      <rPr>
        <b/>
        <sz val="10"/>
        <color rgb="FFFFFFFF"/>
        <rFont val="Tahoma"/>
        <family val="2"/>
      </rPr>
      <t xml:space="preserve"> (Amount Outstanding (N’M) June 2018)</t>
    </r>
  </si>
  <si>
    <r>
      <t>DEBT STOCK (</t>
    </r>
    <r>
      <rPr>
        <b/>
        <strike/>
        <sz val="12"/>
        <rFont val="Trebuchet MS"/>
        <family val="2"/>
      </rPr>
      <t>N</t>
    </r>
    <r>
      <rPr>
        <b/>
        <sz val="12"/>
        <rFont val="Trebuchet MS"/>
        <family val="2"/>
      </rPr>
      <t>) Dec 2018</t>
    </r>
  </si>
  <si>
    <r>
      <t>DEBT STOCK (</t>
    </r>
    <r>
      <rPr>
        <b/>
        <strike/>
        <sz val="12"/>
        <rFont val="Trebuchet MS"/>
        <family val="2"/>
      </rPr>
      <t>N</t>
    </r>
    <r>
      <rPr>
        <b/>
        <sz val="12"/>
        <rFont val="Trebuchet MS"/>
        <family val="2"/>
      </rPr>
      <t>) June 2018</t>
    </r>
  </si>
  <si>
    <t>Year on Year Growth %</t>
  </si>
  <si>
    <t>Quarter on Quarter growth %</t>
  </si>
  <si>
    <t>Quarter on Quarter Growth %</t>
  </si>
  <si>
    <t>Nigeria's External Debt Stock as at December 30, 2019</t>
  </si>
  <si>
    <t xml:space="preserve"> Federal  Government, States and FCT's External Debt Stock as at 31 December 2018</t>
  </si>
  <si>
    <t xml:space="preserve"> Federal  Government</t>
  </si>
  <si>
    <t xml:space="preserve">States and FCT's External Debt </t>
  </si>
  <si>
    <t>Stock as at at</t>
  </si>
  <si>
    <t>Quarter on Quarter</t>
  </si>
  <si>
    <t xml:space="preserve"> AND THE FEDERAL CAPITAL TERRITORY AS AT JUNE 30, 2019 </t>
  </si>
  <si>
    <t>DOMESTIC DEBT DATA FOR THE 36 STATES OF THE FEDERATION</t>
  </si>
  <si>
    <t>Growth Rate %</t>
  </si>
  <si>
    <t xml:space="preserve">Domestic Debt Stock Figures for Rivers State was as at </t>
  </si>
  <si>
    <t>FGN ONLY</t>
  </si>
  <si>
    <t>Total STATES AND FCT</t>
  </si>
  <si>
    <t>TOTAL FGN, STATES AND FCT</t>
  </si>
  <si>
    <t>Nigeria's Actual External Debt Service Payments in Second Quarter, 2019 
in Thousands of USD</t>
  </si>
  <si>
    <t>Principal</t>
  </si>
  <si>
    <t>Interest Fee</t>
  </si>
  <si>
    <t>Service Fee</t>
  </si>
  <si>
    <t>Deferred Principal</t>
  </si>
  <si>
    <t>Deferred Interest</t>
  </si>
  <si>
    <t>Deferred Service Charge</t>
  </si>
  <si>
    <t xml:space="preserve">Penalty Interest </t>
  </si>
  <si>
    <t xml:space="preserve"> Waiver/ Credit</t>
  </si>
  <si>
    <t>Commitment Charges</t>
  </si>
  <si>
    <t>Other Charges</t>
  </si>
  <si>
    <t>A.D.B</t>
  </si>
  <si>
    <t>A.D.F</t>
  </si>
  <si>
    <t>EXIM Bank of China</t>
  </si>
  <si>
    <t>Nigeria Communication Sattellite</t>
  </si>
  <si>
    <t>Nigeria National Public Security Comm. Sys. Project</t>
  </si>
  <si>
    <t>Nigeria Railway Modernisation Project ( Idu Kaduna Section)</t>
  </si>
  <si>
    <t>Nigeria Railway Modernisation Project (Lagos - Ibadan Section)</t>
  </si>
  <si>
    <t>Nigeria Abuja Light Rail Project</t>
  </si>
  <si>
    <t>Nigeria ICT Infrastructure Backbone Project</t>
  </si>
  <si>
    <t>Nigeria Four Airport Terminals Expansion Project</t>
  </si>
  <si>
    <t>Nigerian Zungeru Hydroelectric Project</t>
  </si>
  <si>
    <t xml:space="preserve">Nigerian Rehabilitation and Upgrading of Abuja-Keffi-Makurdi Road Project </t>
  </si>
  <si>
    <t>EXIM Bank of India</t>
  </si>
  <si>
    <t>French Development Agency</t>
  </si>
  <si>
    <t>JICA</t>
  </si>
  <si>
    <t>KFW</t>
  </si>
  <si>
    <t xml:space="preserve">   5.125% Eurobond 2018</t>
  </si>
  <si>
    <t xml:space="preserve">   6.75% Eurobond 2021</t>
  </si>
  <si>
    <t xml:space="preserve">   6.375% Eurobond 2023</t>
  </si>
  <si>
    <t xml:space="preserve">   7.875% Eurobond 2032
</t>
  </si>
  <si>
    <t xml:space="preserve">   7.625% Eurobond 2047</t>
  </si>
  <si>
    <t xml:space="preserve">   6.5% Eurobond 2027
</t>
  </si>
  <si>
    <t xml:space="preserve">   7.143% Eurobond 2030
</t>
  </si>
  <si>
    <t xml:space="preserve">   7.696% Eurobond 2038
</t>
  </si>
  <si>
    <t xml:space="preserve">   7.875% Eurobond 2027
</t>
  </si>
  <si>
    <t xml:space="preserve">   9.248% Eurobond 2027
</t>
  </si>
  <si>
    <t xml:space="preserve">   8.747% Eurobond 2031
</t>
  </si>
  <si>
    <t xml:space="preserve">    7.875% Eurobond 2032
</t>
  </si>
  <si>
    <t xml:space="preserve">   7.625% Eurobond 2025
</t>
  </si>
  <si>
    <t xml:space="preserve">   5.625% Diaspora Bond 2022</t>
  </si>
  <si>
    <t>OTHERS</t>
  </si>
  <si>
    <t>Agency Fees</t>
  </si>
  <si>
    <t>OIL WARRANT</t>
  </si>
  <si>
    <t xml:space="preserve">   TOTAL</t>
  </si>
  <si>
    <t xml:space="preserve">Federal Government Actual Domestic Debt Service for April - June, 2019 </t>
  </si>
  <si>
    <t>(Amount in Naira)</t>
  </si>
  <si>
    <t>April</t>
  </si>
  <si>
    <t>May</t>
  </si>
  <si>
    <t>June</t>
  </si>
  <si>
    <t>NTBs</t>
  </si>
  <si>
    <t>Interest</t>
  </si>
  <si>
    <t>Federal Govt. Bonds</t>
  </si>
  <si>
    <t>Treasury Bonds</t>
  </si>
  <si>
    <t>FGNSB</t>
  </si>
  <si>
    <t>FGN SUKUK</t>
  </si>
  <si>
    <r>
      <t> </t>
    </r>
    <r>
      <rPr>
        <sz val="12"/>
        <color rgb="FF000000"/>
        <rFont val="Arial"/>
        <family val="2"/>
      </rPr>
      <t>Interest</t>
    </r>
  </si>
  <si>
    <t>FGN Green Bond</t>
  </si>
  <si>
    <t>TOTAL INTEREST</t>
  </si>
  <si>
    <r>
      <t xml:space="preserve">                                                                                                                                                                                                                                                                                                                                                                                                  
                                                                                                                                                                                                                                                                                                                                                                                                                                                                                                   </t>
    </r>
    <r>
      <rPr>
        <sz val="10"/>
        <color theme="1"/>
        <rFont val="Arial"/>
        <family val="2"/>
      </rPr>
      <t>Provisional</t>
    </r>
    <r>
      <rPr>
        <b/>
        <sz val="10"/>
        <color theme="1"/>
        <rFont val="Arial"/>
        <family val="2"/>
      </rPr>
      <t xml:space="preserve">
                                                                                                                                                                                                                                                                                                                                                            </t>
    </r>
    <r>
      <rPr>
        <sz val="10"/>
        <color theme="1"/>
        <rFont val="Arial"/>
        <family val="2"/>
      </rPr>
      <t xml:space="preserve">                                                                                                                                                                                  </t>
    </r>
    <r>
      <rPr>
        <b/>
        <sz val="10"/>
        <color theme="1"/>
        <rFont val="Arial"/>
        <family val="2"/>
      </rPr>
      <t xml:space="preserve">
</t>
    </r>
    <r>
      <rPr>
        <sz val="10"/>
        <color theme="1"/>
        <rFont val="Arial"/>
        <family val="2"/>
      </rPr>
      <t xml:space="preserve">DEBT MANAGEMENT OFFICE
</t>
    </r>
    <r>
      <rPr>
        <sz val="10"/>
        <color theme="1"/>
        <rFont val="Times New Roman"/>
        <family val="1"/>
      </rPr>
      <t>NIGERIA</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</si>
</sst>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_ "/>
    <numFmt numFmtId="166" formatCode="#,##0.00_ "/>
    <numFmt numFmtId="167" formatCode="0.00_ "/>
    <numFmt numFmtId="168" formatCode="[$]d\ mmmm\ yyyy;@" x16r2:formatCode16="[$-en-NG,1]d\ mmmm\ yyyy;@"/>
    <numFmt numFmtId="169" formatCode="_-&quot;£&quot;* #,##0.00_-;\-&quot;£&quot;* #,##0.00_-;_-&quot;£&quot;* &quot;-&quot;??_-;_-@_-"/>
    <numFmt numFmtId="170" formatCode="_(* #,##0.00000000000_);_(* \(#,##0.00000000000\);_(* &quot;-&quot;??_);_(@_)"/>
    <numFmt numFmtId="171" formatCode="_-* #,##0.00000000000_-;\-* #,##0.00000000000_-;_-* &quot;-&quot;??_-;_-@_-"/>
    <numFmt numFmtId="172" formatCode="_(* #,##0_);_(* \(#,##0\);_(* &quot;-&quot;??_);_(@_)"/>
    <numFmt numFmtId="173" formatCode="_(* #,##0.0_);_(* \(#,##0.0\);_(* &quot;-&quot;??_);_(@_)"/>
  </numFmts>
  <fonts count="120">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b/>
      <sz val="11"/>
      <color rgb="FF000000"/>
      <name val="Corbel"/>
      <family val="2"/>
    </font>
    <font>
      <sz val="11"/>
      <color rgb="FF000000"/>
      <name val="Corbel"/>
      <family val="2"/>
    </font>
    <font>
      <sz val="11"/>
      <name val="Corbel"/>
      <family val="2"/>
    </font>
    <font>
      <b/>
      <i/>
      <sz val="11"/>
      <color rgb="FF000000"/>
      <name val="Corbel"/>
      <family val="2"/>
    </font>
    <font>
      <sz val="10"/>
      <name val="Arial"/>
      <family val="2"/>
    </font>
    <font>
      <b/>
      <sz val="10"/>
      <color theme="1"/>
      <name val="Times New Roman"/>
      <family val="1"/>
    </font>
    <font>
      <b/>
      <i/>
      <sz val="8"/>
      <color theme="1"/>
      <name val="Times New Roman"/>
      <family val="1"/>
    </font>
    <font>
      <sz val="10"/>
      <color theme="1"/>
      <name val="Times New Roman"/>
      <family val="1"/>
    </font>
    <font>
      <b/>
      <sz val="11"/>
      <color theme="1"/>
      <name val="Calibri"/>
      <family val="2"/>
      <scheme val="minor"/>
    </font>
    <font>
      <b/>
      <sz val="11"/>
      <name val="Corbel"/>
      <family val="2"/>
    </font>
    <font>
      <sz val="12"/>
      <name val="Arial"/>
      <family val="2"/>
    </font>
    <font>
      <b/>
      <i/>
      <sz val="9"/>
      <color rgb="FF000000"/>
      <name val="Arial"/>
      <family val="2"/>
    </font>
    <font>
      <b/>
      <i/>
      <sz val="7"/>
      <color rgb="FF000000"/>
      <name val="Arial"/>
      <family val="2"/>
    </font>
    <font>
      <b/>
      <sz val="10"/>
      <color rgb="FF000000"/>
      <name val="Arial"/>
      <family val="3"/>
      <charset val="134"/>
    </font>
    <font>
      <sz val="10"/>
      <color theme="1"/>
      <name val="Calibri"/>
      <family val="2"/>
      <charset val="134"/>
      <scheme val="minor"/>
    </font>
    <font>
      <b/>
      <sz val="9"/>
      <color rgb="FF000000"/>
      <name val="Arial"/>
      <family val="3"/>
      <charset val="134"/>
    </font>
    <font>
      <sz val="9"/>
      <color theme="1"/>
      <name val="Calibri"/>
      <family val="2"/>
      <charset val="134"/>
      <scheme val="minor"/>
    </font>
    <font>
      <b/>
      <i/>
      <sz val="6"/>
      <color rgb="FF000000"/>
      <name val="Arial"/>
      <family val="3"/>
      <charset val="134"/>
    </font>
    <font>
      <b/>
      <sz val="6"/>
      <color rgb="FF000000"/>
      <name val="Arial"/>
      <family val="3"/>
      <charset val="134"/>
    </font>
    <font>
      <sz val="5"/>
      <color theme="1"/>
      <name val="Calibri"/>
      <family val="2"/>
      <charset val="134"/>
      <scheme val="minor"/>
    </font>
    <font>
      <sz val="7"/>
      <color rgb="FF000000"/>
      <name val="Arial"/>
      <family val="3"/>
      <charset val="134"/>
    </font>
    <font>
      <sz val="6"/>
      <color theme="1"/>
      <name val="Calibri"/>
      <family val="2"/>
      <charset val="134"/>
      <scheme val="minor"/>
    </font>
    <font>
      <b/>
      <sz val="7"/>
      <color rgb="FF000000"/>
      <name val="Arial"/>
      <family val="3"/>
      <charset val="134"/>
    </font>
    <font>
      <sz val="10"/>
      <color rgb="FF000000"/>
      <name val="Corbel"/>
      <family val="2"/>
    </font>
    <font>
      <b/>
      <i/>
      <sz val="10"/>
      <color rgb="FF000000"/>
      <name val="Arial"/>
      <family val="3"/>
      <charset val="134"/>
    </font>
    <font>
      <b/>
      <sz val="8"/>
      <color rgb="FF000000"/>
      <name val="Arial"/>
      <family val="3"/>
      <charset val="134"/>
    </font>
    <font>
      <sz val="8"/>
      <color theme="1"/>
      <name val="Calibri"/>
      <family val="2"/>
      <charset val="134"/>
      <scheme val="minor"/>
    </font>
    <font>
      <sz val="10"/>
      <color rgb="FF000000"/>
      <name val="Calibri"/>
      <family val="3"/>
      <charset val="134"/>
    </font>
    <font>
      <b/>
      <sz val="9"/>
      <color rgb="FF000000"/>
      <name val="Calibri"/>
      <family val="3"/>
      <charset val="134"/>
    </font>
    <font>
      <b/>
      <sz val="11"/>
      <color rgb="FF000000"/>
      <name val="Calibri"/>
      <family val="3"/>
      <charset val="134"/>
    </font>
    <font>
      <sz val="11"/>
      <color rgb="FF000000"/>
      <name val="Calibri"/>
      <family val="3"/>
      <charset val="134"/>
    </font>
    <font>
      <sz val="11"/>
      <color rgb="FF000000"/>
      <name val="Times New Roman"/>
      <family val="3"/>
      <charset val="134"/>
    </font>
    <font>
      <b/>
      <i/>
      <sz val="11"/>
      <color rgb="FF000000"/>
      <name val="Arial"/>
      <family val="3"/>
      <charset val="134"/>
    </font>
    <font>
      <b/>
      <i/>
      <sz val="8"/>
      <color rgb="FF000000"/>
      <name val="Arial"/>
      <family val="3"/>
      <charset val="134"/>
    </font>
    <font>
      <sz val="7"/>
      <color theme="1"/>
      <name val="Calibri"/>
      <family val="2"/>
      <charset val="134"/>
      <scheme val="minor"/>
    </font>
    <font>
      <sz val="8"/>
      <color rgb="FF000000"/>
      <name val="Arial"/>
      <family val="3"/>
      <charset val="134"/>
    </font>
    <font>
      <sz val="9"/>
      <color rgb="FF000000"/>
      <name val="Arial"/>
      <family val="3"/>
      <charset val="134"/>
    </font>
    <font>
      <b/>
      <sz val="11"/>
      <color rgb="FF000000"/>
      <name val="Times New Roman"/>
      <family val="3"/>
      <charset val="134"/>
    </font>
    <font>
      <sz val="13"/>
      <color rgb="FF000000"/>
      <name val="Times New Roman"/>
      <family val="3"/>
      <charset val="134"/>
    </font>
    <font>
      <sz val="13"/>
      <color theme="1"/>
      <name val="Calibri"/>
      <family val="2"/>
      <charset val="134"/>
      <scheme val="minor"/>
    </font>
    <font>
      <b/>
      <sz val="13"/>
      <color rgb="FF000000"/>
      <name val="Times New Roman"/>
      <family val="3"/>
      <charset val="134"/>
    </font>
    <font>
      <b/>
      <sz val="10"/>
      <color rgb="FF000000"/>
      <name val="Calibri"/>
      <family val="3"/>
      <charset val="134"/>
    </font>
    <font>
      <sz val="9"/>
      <color rgb="FF000000"/>
      <name val="Calibri"/>
      <family val="3"/>
      <charset val="134"/>
    </font>
    <font>
      <b/>
      <sz val="10"/>
      <color rgb="FF000000"/>
      <name val="Arial"/>
      <family val="2"/>
    </font>
    <font>
      <sz val="12"/>
      <color rgb="FF000000"/>
      <name val="Calibri"/>
      <family val="2"/>
    </font>
    <font>
      <b/>
      <sz val="12"/>
      <color rgb="FF000000"/>
      <name val="Calibri"/>
      <family val="2"/>
    </font>
    <font>
      <sz val="12"/>
      <color theme="1"/>
      <name val="Calibri"/>
      <family val="2"/>
      <scheme val="minor"/>
    </font>
    <font>
      <b/>
      <sz val="12"/>
      <color rgb="FF000000"/>
      <name val="Arial"/>
      <family val="3"/>
      <charset val="134"/>
    </font>
    <font>
      <sz val="12"/>
      <color rgb="FF000000"/>
      <name val="Arial"/>
      <family val="2"/>
    </font>
    <font>
      <sz val="12"/>
      <color rgb="FF000000"/>
      <name val="Arial"/>
      <family val="3"/>
      <charset val="134"/>
    </font>
    <font>
      <b/>
      <sz val="11"/>
      <name val="Arial"/>
      <family val="2"/>
    </font>
    <font>
      <b/>
      <i/>
      <sz val="11"/>
      <name val="Arial"/>
      <family val="2"/>
    </font>
    <font>
      <sz val="11"/>
      <name val="Arial"/>
      <family val="2"/>
    </font>
    <font>
      <b/>
      <sz val="16"/>
      <color theme="1"/>
      <name val="Times New Roman"/>
      <family val="1"/>
    </font>
    <font>
      <b/>
      <sz val="14"/>
      <color theme="1"/>
      <name val="Calibri"/>
      <family val="2"/>
      <scheme val="minor"/>
    </font>
    <font>
      <b/>
      <sz val="16"/>
      <name val="Calibri"/>
      <family val="2"/>
      <scheme val="minor"/>
    </font>
    <font>
      <b/>
      <sz val="16"/>
      <color theme="1"/>
      <name val="Calibri"/>
      <family val="2"/>
      <scheme val="minor"/>
    </font>
    <font>
      <b/>
      <sz val="16"/>
      <color rgb="FF000000"/>
      <name val="Calibri"/>
      <family val="2"/>
      <scheme val="minor"/>
    </font>
    <font>
      <sz val="16"/>
      <color theme="1"/>
      <name val="Calibri"/>
      <family val="2"/>
      <scheme val="minor"/>
    </font>
    <font>
      <sz val="16"/>
      <name val="Calibri"/>
      <family val="2"/>
      <scheme val="minor"/>
    </font>
    <font>
      <b/>
      <u/>
      <sz val="14"/>
      <color theme="1"/>
      <name val="Calibri"/>
      <family val="2"/>
      <scheme val="minor"/>
    </font>
    <font>
      <b/>
      <sz val="12"/>
      <color theme="1"/>
      <name val="Calibri"/>
      <family val="2"/>
      <scheme val="minor"/>
    </font>
    <font>
      <sz val="14"/>
      <color theme="1"/>
      <name val="Calibri"/>
      <family val="2"/>
      <scheme val="minor"/>
    </font>
    <font>
      <sz val="10"/>
      <color rgb="FF000000"/>
      <name val="Arial"/>
      <family val="2"/>
    </font>
    <font>
      <sz val="11"/>
      <color rgb="FF000000"/>
      <name val="Calibri"/>
      <family val="2"/>
    </font>
    <font>
      <b/>
      <sz val="12"/>
      <name val="Arial"/>
      <family val="2"/>
    </font>
    <font>
      <b/>
      <i/>
      <sz val="12"/>
      <name val="Arial"/>
      <family val="2"/>
    </font>
    <font>
      <b/>
      <sz val="12"/>
      <color theme="1"/>
      <name val="Tahoma"/>
      <family val="2"/>
    </font>
    <font>
      <b/>
      <sz val="11"/>
      <color theme="1"/>
      <name val="Tahoma"/>
      <family val="2"/>
    </font>
    <font>
      <b/>
      <sz val="12"/>
      <name val="Tahoma"/>
      <family val="2"/>
    </font>
    <font>
      <b/>
      <strike/>
      <sz val="12"/>
      <color theme="1"/>
      <name val="Tahoma"/>
      <family val="2"/>
    </font>
    <font>
      <b/>
      <sz val="10"/>
      <color theme="1"/>
      <name val="Tahoma"/>
      <family val="2"/>
    </font>
    <font>
      <b/>
      <sz val="10"/>
      <color rgb="FF000000"/>
      <name val="Tahoma"/>
      <family val="2"/>
    </font>
    <font>
      <sz val="10"/>
      <color theme="1"/>
      <name val="Tahoma"/>
      <family val="2"/>
    </font>
    <font>
      <i/>
      <sz val="10"/>
      <color theme="1"/>
      <name val="Tahoma"/>
      <family val="2"/>
    </font>
    <font>
      <b/>
      <sz val="12"/>
      <color theme="1"/>
      <name val="Trebuchet MS"/>
      <family val="2"/>
    </font>
    <font>
      <b/>
      <sz val="12"/>
      <name val="Trebuchet MS"/>
      <family val="2"/>
    </font>
    <font>
      <b/>
      <strike/>
      <sz val="12"/>
      <name val="Trebuchet MS"/>
      <family val="2"/>
    </font>
    <font>
      <b/>
      <sz val="11"/>
      <color rgb="FF000000"/>
      <name val="Arial"/>
      <family val="2"/>
    </font>
    <font>
      <b/>
      <sz val="10"/>
      <color rgb="FFFFFFFF"/>
      <name val="Tahoma"/>
      <family val="2"/>
    </font>
    <font>
      <sz val="10"/>
      <color rgb="FF000000"/>
      <name val="Tahoma"/>
      <family val="2"/>
    </font>
    <font>
      <sz val="11"/>
      <color rgb="FF000000"/>
      <name val="Calibri"/>
      <family val="2"/>
      <scheme val="minor"/>
    </font>
    <font>
      <sz val="14"/>
      <name val="Calibri"/>
      <family val="2"/>
      <scheme val="minor"/>
    </font>
    <font>
      <sz val="10"/>
      <name val="Arial"/>
      <family val="2"/>
    </font>
    <font>
      <b/>
      <sz val="9"/>
      <name val="Arial"/>
      <family val="2"/>
    </font>
    <font>
      <sz val="9"/>
      <color rgb="FF000000"/>
      <name val="Arial"/>
      <family val="2"/>
    </font>
    <font>
      <b/>
      <i/>
      <sz val="9"/>
      <name val="Arial"/>
      <family val="2"/>
    </font>
    <font>
      <sz val="9"/>
      <name val="Arial"/>
      <family val="2"/>
    </font>
    <font>
      <b/>
      <sz val="12"/>
      <color rgb="FF000000"/>
      <name val="Tahoma"/>
      <family val="2"/>
    </font>
    <font>
      <b/>
      <sz val="12"/>
      <color rgb="FFFFFFFF"/>
      <name val="Tahoma"/>
      <family val="2"/>
    </font>
    <font>
      <b/>
      <strike/>
      <sz val="12"/>
      <color rgb="FFFFFFFF"/>
      <name val="Tahoma"/>
      <family val="2"/>
    </font>
    <font>
      <sz val="12"/>
      <color rgb="FF000000"/>
      <name val="Tahoma"/>
      <family val="2"/>
    </font>
    <font>
      <sz val="12"/>
      <color theme="1"/>
      <name val="Trebuchet MS"/>
      <family val="2"/>
    </font>
    <font>
      <sz val="12"/>
      <color rgb="FF000000"/>
      <name val="Trebuchet MS"/>
      <family val="2"/>
    </font>
    <font>
      <sz val="12"/>
      <name val="Trebuchet MS"/>
      <family val="2"/>
    </font>
    <font>
      <b/>
      <i/>
      <sz val="12"/>
      <color theme="1"/>
      <name val="Trebuchet MS"/>
      <family val="2"/>
    </font>
    <font>
      <b/>
      <sz val="12"/>
      <color rgb="FFFF0000"/>
      <name val="Trebuchet MS"/>
      <family val="2"/>
    </font>
    <font>
      <b/>
      <sz val="9"/>
      <color rgb="FF000000"/>
      <name val="Tahoma"/>
      <family val="2"/>
    </font>
    <font>
      <b/>
      <sz val="10"/>
      <color rgb="FFFF0000"/>
      <name val="Tahoma"/>
      <family val="2"/>
    </font>
    <font>
      <b/>
      <sz val="9"/>
      <color rgb="FF000000"/>
      <name val="Arial"/>
      <family val="2"/>
    </font>
    <font>
      <b/>
      <sz val="9"/>
      <color rgb="FFFF0000"/>
      <name val="Arial"/>
      <family val="2"/>
    </font>
    <font>
      <b/>
      <sz val="9"/>
      <color theme="1"/>
      <name val="Arial"/>
      <family val="2"/>
    </font>
    <font>
      <b/>
      <sz val="12"/>
      <color rgb="FF000000"/>
      <name val="Trebuchet MS"/>
      <family val="2"/>
    </font>
    <font>
      <sz val="10"/>
      <color theme="1"/>
      <name val="Arial"/>
      <family val="2"/>
    </font>
    <font>
      <b/>
      <sz val="10"/>
      <name val="Arial"/>
      <family val="2"/>
    </font>
    <font>
      <b/>
      <sz val="10"/>
      <color rgb="FF000000"/>
      <name val="Times New Roman"/>
      <family val="1"/>
    </font>
    <font>
      <b/>
      <sz val="16"/>
      <color rgb="FF000000"/>
      <name val="Arial"/>
      <family val="2"/>
    </font>
    <font>
      <b/>
      <sz val="12"/>
      <color rgb="FF000000"/>
      <name val="Arial"/>
      <family val="2"/>
    </font>
    <font>
      <b/>
      <sz val="10"/>
      <color theme="1"/>
      <name val="Arial"/>
      <family val="2"/>
    </font>
    <font>
      <b/>
      <sz val="10"/>
      <color theme="1"/>
      <name val="Arial Narrow"/>
      <family val="2"/>
    </font>
    <font>
      <sz val="10"/>
      <color theme="1"/>
      <name val="Calibri"/>
      <family val="2"/>
      <scheme val="minor"/>
    </font>
    <font>
      <b/>
      <sz val="10"/>
      <color rgb="FFFF0000"/>
      <name val="Arial"/>
      <family val="2"/>
    </font>
    <font>
      <sz val="10"/>
      <color rgb="FFFF0000"/>
      <name val="Arial"/>
      <family val="2"/>
    </font>
    <font>
      <sz val="10"/>
      <color rgb="FFFF0000"/>
      <name val="Calibri"/>
      <family val="2"/>
      <scheme val="minor"/>
    </font>
  </fonts>
  <fills count="31">
    <fill>
      <patternFill patternType="none"/>
    </fill>
    <fill>
      <patternFill patternType="gray125"/>
    </fill>
    <fill>
      <patternFill patternType="solid">
        <fgColor rgb="FFC0C0C0"/>
        <bgColor rgb="FFC0C0C0"/>
      </patternFill>
    </fill>
    <fill>
      <patternFill patternType="solid">
        <fgColor theme="4"/>
        <bgColor indexed="64"/>
      </patternFill>
    </fill>
    <fill>
      <patternFill patternType="solid">
        <fgColor rgb="FFFFC000"/>
        <bgColor indexed="64"/>
      </patternFill>
    </fill>
    <fill>
      <patternFill patternType="solid">
        <fgColor theme="9" tint="0.39997558519241921"/>
        <bgColor indexed="64"/>
      </patternFill>
    </fill>
    <fill>
      <patternFill patternType="solid">
        <fgColor theme="4"/>
        <bgColor rgb="FFC0C0C0"/>
      </patternFill>
    </fill>
    <fill>
      <patternFill patternType="solid">
        <fgColor indexed="22"/>
        <bgColor indexed="64"/>
      </patternFill>
    </fill>
    <fill>
      <patternFill patternType="solid">
        <fgColor theme="3" tint="0.79998168889431442"/>
        <bgColor indexed="64"/>
      </patternFill>
    </fill>
    <fill>
      <patternFill patternType="solid">
        <fgColor theme="3" tint="0.59999389629810485"/>
        <bgColor indexed="64"/>
      </patternFill>
    </fill>
    <fill>
      <gradientFill degree="90">
        <stop position="0">
          <color theme="0"/>
        </stop>
        <stop position="1">
          <color theme="0" tint="-0.1490218817712943"/>
        </stop>
      </gradientFill>
    </fill>
    <fill>
      <patternFill patternType="solid">
        <fgColor theme="0"/>
        <bgColor auto="1"/>
      </patternFill>
    </fill>
    <fill>
      <patternFill patternType="solid">
        <fgColor rgb="FF9BC2E6"/>
        <bgColor indexed="64"/>
      </patternFill>
    </fill>
    <fill>
      <patternFill patternType="solid">
        <fgColor rgb="FFDDEBF7"/>
        <bgColor indexed="64"/>
      </patternFill>
    </fill>
    <fill>
      <patternFill patternType="solid">
        <fgColor rgb="FF92D05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4F81BD"/>
        <bgColor indexed="64"/>
      </patternFill>
    </fill>
    <fill>
      <patternFill patternType="solid">
        <fgColor rgb="FFDBE5F1"/>
        <bgColor indexed="64"/>
      </patternFill>
    </fill>
    <fill>
      <patternFill patternType="solid">
        <fgColor rgb="FFFFFFFF"/>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4F81BD"/>
        <bgColor rgb="FF4F81BD"/>
      </patternFill>
    </fill>
    <fill>
      <patternFill patternType="solid">
        <fgColor rgb="FFDBE5F1"/>
        <bgColor rgb="FFDBE5F1"/>
      </patternFill>
    </fill>
    <fill>
      <patternFill patternType="solid">
        <fgColor rgb="FFD9E1F2"/>
        <bgColor rgb="FFD9E1F2"/>
      </patternFill>
    </fill>
    <fill>
      <patternFill patternType="solid">
        <fgColor rgb="FFFFFFFF"/>
        <bgColor rgb="FFFFFFFF"/>
      </patternFill>
    </fill>
    <fill>
      <patternFill patternType="solid">
        <fgColor theme="9" tint="0.59999389629810485"/>
        <bgColor indexed="64"/>
      </patternFill>
    </fill>
    <fill>
      <patternFill patternType="solid">
        <fgColor rgb="FFFFFF00"/>
        <bgColor indexed="64"/>
      </patternFill>
    </fill>
    <fill>
      <patternFill patternType="solid">
        <fgColor rgb="FF9BC2E6"/>
        <bgColor rgb="FF9BC2E6"/>
      </patternFill>
    </fill>
    <fill>
      <patternFill patternType="solid">
        <fgColor rgb="FFDDEBF7"/>
        <bgColor rgb="FFDDEBF7"/>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medium">
        <color rgb="FF000000"/>
      </bottom>
      <diagonal/>
    </border>
    <border>
      <left style="medium">
        <color rgb="FF000000"/>
      </left>
      <right style="medium">
        <color rgb="FF7E7E7E"/>
      </right>
      <top/>
      <bottom style="medium">
        <color rgb="FF000000"/>
      </bottom>
      <diagonal/>
    </border>
    <border>
      <left/>
      <right style="medium">
        <color rgb="FF7E7E7E"/>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medium">
        <color indexed="64"/>
      </right>
      <top style="hair">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auto="1"/>
      </left>
      <right/>
      <top style="thin">
        <color auto="1"/>
      </top>
      <bottom style="medium">
        <color auto="1"/>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21">
    <xf numFmtId="0" fontId="0" fillId="0" borderId="0"/>
    <xf numFmtId="43" fontId="5" fillId="0" borderId="0" applyFont="0" applyFill="0" applyBorder="0" applyAlignment="0" applyProtection="0"/>
    <xf numFmtId="0" fontId="5" fillId="0" borderId="0"/>
    <xf numFmtId="0" fontId="4" fillId="0" borderId="0"/>
    <xf numFmtId="164" fontId="4" fillId="0" borderId="0" applyFont="0" applyFill="0" applyBorder="0" applyAlignment="0" applyProtection="0"/>
    <xf numFmtId="0" fontId="16" fillId="0" borderId="0"/>
    <xf numFmtId="164" fontId="10" fillId="0" borderId="0" applyFont="0" applyFill="0" applyBorder="0" applyAlignment="0" applyProtection="0"/>
    <xf numFmtId="9" fontId="69" fillId="0" borderId="0" applyFont="0" applyFill="0" applyBorder="0" applyAlignment="0" applyProtection="0"/>
    <xf numFmtId="43" fontId="16"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0"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0" fontId="89" fillId="0" borderId="0"/>
    <xf numFmtId="43" fontId="10" fillId="0" borderId="0" applyFont="0" applyFill="0" applyBorder="0" applyAlignment="0" applyProtection="0"/>
    <xf numFmtId="0" fontId="70" fillId="0" borderId="0"/>
    <xf numFmtId="43" fontId="1" fillId="0" borderId="0" applyFont="0" applyFill="0" applyBorder="0" applyAlignment="0" applyProtection="0"/>
    <xf numFmtId="0" fontId="16" fillId="0" borderId="0"/>
  </cellStyleXfs>
  <cellXfs count="654">
    <xf numFmtId="0" fontId="0" fillId="0" borderId="0" xfId="0"/>
    <xf numFmtId="0" fontId="8" fillId="0" borderId="0" xfId="0" applyFont="1"/>
    <xf numFmtId="0" fontId="7" fillId="0" borderId="0" xfId="0" applyFont="1"/>
    <xf numFmtId="0" fontId="9" fillId="2" borderId="1" xfId="0" applyFont="1" applyFill="1" applyBorder="1" applyAlignment="1">
      <alignment vertical="top" wrapText="1"/>
    </xf>
    <xf numFmtId="0" fontId="6" fillId="2" borderId="1" xfId="0" applyFont="1" applyFill="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xf>
    <xf numFmtId="43" fontId="7" fillId="0" borderId="1" xfId="1" applyFont="1" applyBorder="1" applyAlignment="1">
      <alignment vertical="top"/>
    </xf>
    <xf numFmtId="0" fontId="6" fillId="0" borderId="1" xfId="0" applyFont="1" applyBorder="1" applyAlignment="1">
      <alignment vertical="top"/>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4" fillId="0" borderId="0" xfId="3"/>
    <xf numFmtId="0" fontId="11" fillId="0" borderId="1" xfId="3" applyFont="1" applyBorder="1" applyAlignment="1">
      <alignment horizontal="center"/>
    </xf>
    <xf numFmtId="0" fontId="4" fillId="0" borderId="0" xfId="3" applyAlignment="1">
      <alignment horizontal="center"/>
    </xf>
    <xf numFmtId="0" fontId="13" fillId="0" borderId="1" xfId="3" applyFont="1" applyBorder="1" applyAlignment="1">
      <alignment horizontal="center" vertical="center"/>
    </xf>
    <xf numFmtId="164" fontId="13" fillId="0" borderId="1" xfId="4" applyFont="1" applyBorder="1"/>
    <xf numFmtId="0" fontId="11" fillId="0" borderId="1" xfId="3" applyFont="1" applyBorder="1" applyAlignment="1">
      <alignment horizontal="center" vertical="center"/>
    </xf>
    <xf numFmtId="164" fontId="11" fillId="0" borderId="1" xfId="3" applyNumberFormat="1" applyFont="1" applyBorder="1"/>
    <xf numFmtId="2" fontId="4" fillId="0" borderId="0" xfId="3" applyNumberFormat="1"/>
    <xf numFmtId="0" fontId="3" fillId="0" borderId="0" xfId="3" applyFont="1" applyAlignment="1">
      <alignment horizontal="right"/>
    </xf>
    <xf numFmtId="2" fontId="14" fillId="0" borderId="0" xfId="3" applyNumberFormat="1" applyFont="1"/>
    <xf numFmtId="0" fontId="15" fillId="0" borderId="1" xfId="0" applyFont="1" applyBorder="1"/>
    <xf numFmtId="43" fontId="6" fillId="0" borderId="1" xfId="1" applyFont="1" applyBorder="1" applyAlignment="1">
      <alignment vertical="top"/>
    </xf>
    <xf numFmtId="0" fontId="6" fillId="0" borderId="0" xfId="0" applyFont="1"/>
    <xf numFmtId="0" fontId="14" fillId="0" borderId="0" xfId="3" applyFont="1" applyAlignment="1">
      <alignment horizontal="right"/>
    </xf>
    <xf numFmtId="0" fontId="16" fillId="0" borderId="6" xfId="0" applyFont="1" applyBorder="1" applyAlignment="1">
      <alignment horizontal="right" vertical="center" wrapText="1"/>
    </xf>
    <xf numFmtId="0" fontId="16" fillId="0" borderId="7" xfId="0" applyFont="1" applyBorder="1" applyAlignment="1">
      <alignment vertical="center" wrapText="1"/>
    </xf>
    <xf numFmtId="0" fontId="16" fillId="0" borderId="7" xfId="0" applyFont="1" applyBorder="1" applyAlignment="1">
      <alignment horizontal="right" vertical="center" wrapText="1"/>
    </xf>
    <xf numFmtId="0" fontId="16" fillId="0" borderId="7" xfId="0" applyFont="1" applyBorder="1" applyAlignment="1">
      <alignment horizontal="center" vertical="center" wrapText="1"/>
    </xf>
    <xf numFmtId="0" fontId="16" fillId="0" borderId="5" xfId="0" applyFont="1" applyBorder="1" applyAlignment="1">
      <alignment horizontal="right" vertical="center" wrapText="1"/>
    </xf>
    <xf numFmtId="0" fontId="0" fillId="0" borderId="0" xfId="0" applyAlignment="1">
      <alignment horizontal="center"/>
    </xf>
    <xf numFmtId="0" fontId="7" fillId="3" borderId="1" xfId="0" applyFont="1" applyFill="1" applyBorder="1" applyAlignment="1">
      <alignment vertical="top"/>
    </xf>
    <xf numFmtId="43" fontId="7" fillId="3" borderId="1" xfId="1" applyFont="1" applyFill="1" applyBorder="1" applyAlignment="1">
      <alignment vertical="top"/>
    </xf>
    <xf numFmtId="0" fontId="0" fillId="3" borderId="0" xfId="0" applyFill="1"/>
    <xf numFmtId="0" fontId="7" fillId="4" borderId="1" xfId="0" applyFont="1" applyFill="1" applyBorder="1" applyAlignment="1">
      <alignment vertical="top"/>
    </xf>
    <xf numFmtId="43" fontId="7" fillId="4" borderId="1" xfId="1" applyFont="1" applyFill="1" applyBorder="1" applyAlignment="1">
      <alignment vertical="top"/>
    </xf>
    <xf numFmtId="0" fontId="0" fillId="4" borderId="0" xfId="0" applyFill="1"/>
    <xf numFmtId="0" fontId="7" fillId="5" borderId="1" xfId="0" applyFont="1" applyFill="1" applyBorder="1" applyAlignment="1">
      <alignment vertical="top"/>
    </xf>
    <xf numFmtId="43" fontId="7" fillId="5" borderId="1" xfId="1" applyFont="1" applyFill="1" applyBorder="1" applyAlignment="1">
      <alignment vertical="top"/>
    </xf>
    <xf numFmtId="0" fontId="0" fillId="5" borderId="0" xfId="0" applyFill="1"/>
    <xf numFmtId="2" fontId="0" fillId="0" borderId="0" xfId="0" applyNumberFormat="1" applyAlignment="1">
      <alignment horizontal="center"/>
    </xf>
    <xf numFmtId="2" fontId="0" fillId="5"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3" borderId="0" xfId="0" applyFill="1" applyAlignment="1">
      <alignment horizontal="center"/>
    </xf>
    <xf numFmtId="2" fontId="0" fillId="3" borderId="0" xfId="0" applyNumberFormat="1" applyFill="1" applyAlignment="1">
      <alignment horizontal="center"/>
    </xf>
    <xf numFmtId="0" fontId="29" fillId="0" borderId="1" xfId="0" applyFont="1" applyBorder="1" applyAlignment="1">
      <alignment vertical="top"/>
    </xf>
    <xf numFmtId="0" fontId="7" fillId="0" borderId="1" xfId="0" applyFont="1" applyBorder="1" applyAlignment="1">
      <alignment horizontal="center" vertical="center"/>
    </xf>
    <xf numFmtId="43" fontId="7" fillId="0" borderId="1" xfId="1" applyFont="1" applyBorder="1" applyAlignment="1">
      <alignment horizontal="center" vertical="center"/>
    </xf>
    <xf numFmtId="0" fontId="0" fillId="0" borderId="0" xfId="0" applyAlignment="1">
      <alignment horizontal="center" vertical="center"/>
    </xf>
    <xf numFmtId="0" fontId="33" fillId="0" borderId="0" xfId="0" applyFont="1" applyAlignment="1">
      <alignment horizontal="left" vertical="top"/>
    </xf>
    <xf numFmtId="0" fontId="35" fillId="0" borderId="0" xfId="0" applyFont="1" applyAlignment="1">
      <alignment horizontal="left" vertical="top"/>
    </xf>
    <xf numFmtId="165" fontId="36" fillId="0" borderId="0" xfId="0" applyNumberFormat="1" applyFont="1" applyAlignment="1">
      <alignment horizontal="left" vertical="top"/>
    </xf>
    <xf numFmtId="0" fontId="36" fillId="0" borderId="0" xfId="0" applyFont="1" applyAlignment="1">
      <alignment horizontal="left" vertical="top"/>
    </xf>
    <xf numFmtId="166" fontId="37" fillId="0" borderId="0" xfId="0" applyNumberFormat="1" applyFont="1" applyAlignment="1">
      <alignment horizontal="left" vertical="top"/>
    </xf>
    <xf numFmtId="167" fontId="37" fillId="0" borderId="0" xfId="0" applyNumberFormat="1" applyFont="1" applyAlignment="1">
      <alignment horizontal="left" vertical="top"/>
    </xf>
    <xf numFmtId="166" fontId="35" fillId="0" borderId="0" xfId="0" applyNumberFormat="1" applyFont="1" applyAlignment="1">
      <alignment horizontal="left" vertical="top"/>
    </xf>
    <xf numFmtId="0" fontId="34" fillId="0" borderId="0" xfId="0" applyFont="1" applyAlignment="1">
      <alignment horizontal="left" vertical="top"/>
    </xf>
    <xf numFmtId="0" fontId="38" fillId="0" borderId="0" xfId="0" applyFont="1" applyAlignment="1">
      <alignment horizontal="left" vertical="top"/>
    </xf>
    <xf numFmtId="0" fontId="39" fillId="0" borderId="0" xfId="0" applyFont="1" applyAlignment="1">
      <alignment horizontal="left" vertical="top"/>
    </xf>
    <xf numFmtId="0" fontId="31" fillId="0" borderId="0" xfId="0" applyFont="1" applyAlignment="1">
      <alignment horizontal="left" vertical="top"/>
    </xf>
    <xf numFmtId="165" fontId="41" fillId="0" borderId="0" xfId="0" applyNumberFormat="1" applyFont="1" applyAlignment="1">
      <alignment horizontal="left" vertical="top"/>
    </xf>
    <xf numFmtId="0" fontId="42" fillId="0" borderId="0" xfId="0" applyFont="1" applyAlignment="1">
      <alignment horizontal="left" vertical="top"/>
    </xf>
    <xf numFmtId="166" fontId="42" fillId="0" borderId="0" xfId="0" applyNumberFormat="1" applyFont="1" applyAlignment="1">
      <alignment horizontal="left" vertical="top"/>
    </xf>
    <xf numFmtId="0" fontId="21" fillId="0" borderId="0" xfId="0" applyFont="1" applyAlignment="1">
      <alignment horizontal="left" vertical="top"/>
    </xf>
    <xf numFmtId="166" fontId="21" fillId="0" borderId="0" xfId="0" applyNumberFormat="1" applyFont="1" applyAlignment="1">
      <alignment horizontal="left" vertical="top"/>
    </xf>
    <xf numFmtId="0" fontId="43" fillId="0" borderId="0" xfId="0" applyFont="1" applyAlignment="1">
      <alignment horizontal="left" vertical="top"/>
    </xf>
    <xf numFmtId="165" fontId="44" fillId="0" borderId="0" xfId="0" applyNumberFormat="1" applyFont="1" applyAlignment="1">
      <alignment horizontal="left" vertical="top"/>
    </xf>
    <xf numFmtId="0" fontId="44" fillId="0" borderId="0" xfId="0" applyFont="1" applyAlignment="1">
      <alignment horizontal="left" vertical="top"/>
    </xf>
    <xf numFmtId="166" fontId="44" fillId="0" borderId="0" xfId="0" applyNumberFormat="1" applyFont="1" applyAlignment="1">
      <alignment horizontal="left" vertical="top"/>
    </xf>
    <xf numFmtId="166" fontId="46" fillId="0" borderId="0" xfId="0" applyNumberFormat="1" applyFont="1" applyAlignment="1">
      <alignment horizontal="left" vertical="top"/>
    </xf>
    <xf numFmtId="166" fontId="48" fillId="0" borderId="0" xfId="0" applyNumberFormat="1" applyFont="1" applyAlignment="1">
      <alignment horizontal="left" vertical="top"/>
    </xf>
    <xf numFmtId="0" fontId="47" fillId="0" borderId="0" xfId="0" applyFont="1" applyAlignment="1">
      <alignment horizontal="left" vertical="top"/>
    </xf>
    <xf numFmtId="166" fontId="47" fillId="0" borderId="0" xfId="0" applyNumberFormat="1" applyFont="1" applyAlignment="1">
      <alignment horizontal="left" vertical="top"/>
    </xf>
    <xf numFmtId="165" fontId="35" fillId="0" borderId="0" xfId="0" applyNumberFormat="1" applyFont="1" applyAlignment="1">
      <alignment horizontal="left" vertical="top"/>
    </xf>
    <xf numFmtId="166" fontId="36" fillId="0" borderId="0" xfId="0" applyNumberFormat="1" applyFont="1" applyAlignment="1">
      <alignment horizontal="left" vertical="top"/>
    </xf>
    <xf numFmtId="0" fontId="9" fillId="6" borderId="1" xfId="0" applyFont="1" applyFill="1" applyBorder="1" applyAlignment="1">
      <alignment vertical="top" wrapText="1"/>
    </xf>
    <xf numFmtId="43" fontId="0" fillId="0" borderId="0" xfId="1" applyFont="1"/>
    <xf numFmtId="0" fontId="6" fillId="5" borderId="1" xfId="0" applyFont="1" applyFill="1" applyBorder="1" applyAlignment="1">
      <alignment vertical="top"/>
    </xf>
    <xf numFmtId="0" fontId="49" fillId="0" borderId="0" xfId="0" applyFont="1"/>
    <xf numFmtId="0" fontId="6" fillId="4" borderId="1" xfId="0" applyFont="1" applyFill="1" applyBorder="1" applyAlignment="1">
      <alignment vertical="top"/>
    </xf>
    <xf numFmtId="0" fontId="6" fillId="3" borderId="1" xfId="0" applyFont="1" applyFill="1" applyBorder="1" applyAlignment="1">
      <alignment vertical="top"/>
    </xf>
    <xf numFmtId="0" fontId="33" fillId="0" borderId="0" xfId="0" applyFont="1" applyAlignment="1">
      <alignment horizontal="center" vertical="top"/>
    </xf>
    <xf numFmtId="0" fontId="33" fillId="0" borderId="0" xfId="0" applyFont="1" applyAlignment="1">
      <alignment horizontal="center" vertical="center"/>
    </xf>
    <xf numFmtId="10" fontId="42" fillId="0" borderId="0" xfId="0" applyNumberFormat="1" applyFont="1" applyAlignment="1">
      <alignment horizontal="center" vertical="center"/>
    </xf>
    <xf numFmtId="0" fontId="42" fillId="0" borderId="0" xfId="0" applyFont="1" applyAlignment="1">
      <alignment horizontal="center" vertical="center"/>
    </xf>
    <xf numFmtId="10" fontId="21" fillId="0" borderId="0" xfId="0" applyNumberFormat="1" applyFont="1" applyAlignment="1">
      <alignment horizontal="center" vertical="center"/>
    </xf>
    <xf numFmtId="0" fontId="36" fillId="0" borderId="0" xfId="0" applyFont="1" applyAlignment="1">
      <alignment horizontal="center" vertical="top"/>
    </xf>
    <xf numFmtId="10" fontId="36" fillId="0" borderId="0" xfId="0" applyNumberFormat="1" applyFont="1" applyAlignment="1">
      <alignment horizontal="center" vertical="top"/>
    </xf>
    <xf numFmtId="10" fontId="35" fillId="0" borderId="0" xfId="0" applyNumberFormat="1" applyFont="1" applyAlignment="1">
      <alignment horizontal="center" vertical="top"/>
    </xf>
    <xf numFmtId="0" fontId="50" fillId="0" borderId="0" xfId="0" applyFont="1" applyAlignment="1">
      <alignment horizontal="left" vertical="top"/>
    </xf>
    <xf numFmtId="0" fontId="55" fillId="0" borderId="0" xfId="0" applyFont="1" applyAlignment="1">
      <alignment horizontal="left" vertical="top"/>
    </xf>
    <xf numFmtId="43" fontId="49" fillId="5" borderId="0" xfId="1" applyFont="1" applyFill="1"/>
    <xf numFmtId="43" fontId="49" fillId="4" borderId="0" xfId="1" applyFont="1" applyFill="1"/>
    <xf numFmtId="43" fontId="49" fillId="3" borderId="0" xfId="1" applyFont="1" applyFill="1"/>
    <xf numFmtId="43" fontId="6" fillId="5" borderId="1" xfId="1" applyFont="1" applyFill="1" applyBorder="1" applyAlignment="1">
      <alignment vertical="top"/>
    </xf>
    <xf numFmtId="43" fontId="6" fillId="4" borderId="1" xfId="1" applyFont="1" applyFill="1" applyBorder="1" applyAlignment="1">
      <alignment vertical="top"/>
    </xf>
    <xf numFmtId="0" fontId="49" fillId="3" borderId="0" xfId="0" applyFont="1" applyFill="1"/>
    <xf numFmtId="0" fontId="56" fillId="7" borderId="12" xfId="5" applyFont="1" applyFill="1" applyBorder="1" applyAlignment="1">
      <alignment horizontal="center"/>
    </xf>
    <xf numFmtId="0" fontId="56" fillId="7" borderId="12" xfId="5" applyFont="1" applyFill="1" applyBorder="1" applyAlignment="1">
      <alignment horizontal="center" wrapText="1"/>
    </xf>
    <xf numFmtId="0" fontId="56" fillId="7" borderId="13" xfId="5" applyFont="1" applyFill="1" applyBorder="1" applyAlignment="1">
      <alignment horizontal="center"/>
    </xf>
    <xf numFmtId="0" fontId="56" fillId="7" borderId="13" xfId="5" applyFont="1" applyFill="1" applyBorder="1" applyAlignment="1">
      <alignment horizontal="center" wrapText="1"/>
    </xf>
    <xf numFmtId="0" fontId="58" fillId="0" borderId="14" xfId="2" applyFont="1" applyBorder="1"/>
    <xf numFmtId="0" fontId="58" fillId="0" borderId="15" xfId="2" applyFont="1" applyBorder="1"/>
    <xf numFmtId="164" fontId="58" fillId="0" borderId="15" xfId="6" applyFont="1" applyBorder="1"/>
    <xf numFmtId="164" fontId="58" fillId="0" borderId="16" xfId="6" applyFont="1" applyBorder="1"/>
    <xf numFmtId="164" fontId="58" fillId="0" borderId="17" xfId="2" applyNumberFormat="1" applyFont="1" applyBorder="1"/>
    <xf numFmtId="0" fontId="58" fillId="0" borderId="18" xfId="2" applyFont="1" applyBorder="1"/>
    <xf numFmtId="0" fontId="58" fillId="0" borderId="19" xfId="2" applyFont="1" applyBorder="1"/>
    <xf numFmtId="164" fontId="58" fillId="0" borderId="19" xfId="6" applyFont="1" applyBorder="1"/>
    <xf numFmtId="164" fontId="58" fillId="0" borderId="20" xfId="2" applyNumberFormat="1" applyFont="1" applyBorder="1"/>
    <xf numFmtId="164" fontId="58" fillId="0" borderId="21" xfId="6" applyFont="1" applyBorder="1"/>
    <xf numFmtId="0" fontId="56" fillId="3" borderId="18" xfId="2" applyFont="1" applyFill="1" applyBorder="1"/>
    <xf numFmtId="0" fontId="56" fillId="3" borderId="19" xfId="5" applyFont="1" applyFill="1" applyBorder="1" applyAlignment="1">
      <alignment wrapText="1"/>
    </xf>
    <xf numFmtId="164" fontId="56" fillId="3" borderId="19" xfId="2" applyNumberFormat="1" applyFont="1" applyFill="1" applyBorder="1"/>
    <xf numFmtId="164" fontId="56" fillId="3" borderId="22" xfId="2" applyNumberFormat="1" applyFont="1" applyFill="1" applyBorder="1"/>
    <xf numFmtId="0" fontId="56" fillId="3" borderId="19" xfId="2" applyFont="1" applyFill="1" applyBorder="1"/>
    <xf numFmtId="164" fontId="56" fillId="3" borderId="19" xfId="6" applyFont="1" applyFill="1" applyBorder="1"/>
    <xf numFmtId="164" fontId="56" fillId="3" borderId="22" xfId="6" applyFont="1" applyFill="1" applyBorder="1"/>
    <xf numFmtId="0" fontId="56" fillId="3" borderId="23" xfId="2" applyFont="1" applyFill="1" applyBorder="1"/>
    <xf numFmtId="0" fontId="56" fillId="3" borderId="24" xfId="2" applyFont="1" applyFill="1" applyBorder="1"/>
    <xf numFmtId="164" fontId="56" fillId="3" borderId="24" xfId="2" applyNumberFormat="1" applyFont="1" applyFill="1" applyBorder="1"/>
    <xf numFmtId="164" fontId="56" fillId="3" borderId="25" xfId="2" applyNumberFormat="1" applyFont="1" applyFill="1" applyBorder="1"/>
    <xf numFmtId="0" fontId="56" fillId="3" borderId="0" xfId="5" applyFont="1" applyFill="1"/>
    <xf numFmtId="0" fontId="57" fillId="3" borderId="0" xfId="5" applyFont="1" applyFill="1"/>
    <xf numFmtId="164" fontId="0" fillId="0" borderId="0" xfId="0" applyNumberFormat="1"/>
    <xf numFmtId="164" fontId="49" fillId="3" borderId="0" xfId="0" applyNumberFormat="1" applyFont="1" applyFill="1"/>
    <xf numFmtId="164" fontId="49" fillId="4" borderId="0" xfId="0" applyNumberFormat="1" applyFont="1" applyFill="1"/>
    <xf numFmtId="164" fontId="49" fillId="5" borderId="0" xfId="0" applyNumberFormat="1" applyFont="1" applyFill="1"/>
    <xf numFmtId="0" fontId="61" fillId="8" borderId="27" xfId="0" applyFont="1" applyFill="1" applyBorder="1" applyAlignment="1">
      <alignment horizontal="center" vertical="center" wrapText="1"/>
    </xf>
    <xf numFmtId="0" fontId="61" fillId="8" borderId="28" xfId="0" applyFont="1" applyFill="1" applyBorder="1" applyAlignment="1">
      <alignment horizontal="center" vertical="center" wrapText="1"/>
    </xf>
    <xf numFmtId="0" fontId="62" fillId="9" borderId="29" xfId="0" applyFont="1" applyFill="1" applyBorder="1" applyAlignment="1">
      <alignment horizontal="center"/>
    </xf>
    <xf numFmtId="0" fontId="62" fillId="10" borderId="30" xfId="0" applyFont="1" applyFill="1" applyBorder="1"/>
    <xf numFmtId="0" fontId="63" fillId="10" borderId="31" xfId="0" applyFont="1" applyFill="1" applyBorder="1"/>
    <xf numFmtId="43" fontId="64" fillId="0" borderId="32" xfId="1" applyFont="1" applyBorder="1"/>
    <xf numFmtId="0" fontId="62" fillId="10" borderId="33" xfId="0" applyFont="1" applyFill="1" applyBorder="1"/>
    <xf numFmtId="0" fontId="63" fillId="10" borderId="1" xfId="0" applyFont="1" applyFill="1" applyBorder="1"/>
    <xf numFmtId="43" fontId="64" fillId="0" borderId="34" xfId="1" applyFont="1" applyBorder="1"/>
    <xf numFmtId="43" fontId="65" fillId="0" borderId="34" xfId="1" applyFont="1" applyBorder="1"/>
    <xf numFmtId="43" fontId="64" fillId="0" borderId="1" xfId="1" applyFont="1" applyBorder="1"/>
    <xf numFmtId="0" fontId="62" fillId="10" borderId="1" xfId="0" applyFont="1" applyFill="1" applyBorder="1"/>
    <xf numFmtId="43" fontId="64" fillId="0" borderId="34" xfId="1" applyFont="1" applyBorder="1" applyAlignment="1">
      <alignment horizontal="right"/>
    </xf>
    <xf numFmtId="0" fontId="62" fillId="10" borderId="35" xfId="0" applyFont="1" applyFill="1" applyBorder="1"/>
    <xf numFmtId="0" fontId="63" fillId="10" borderId="36" xfId="0" applyFont="1" applyFill="1" applyBorder="1"/>
    <xf numFmtId="43" fontId="64" fillId="0" borderId="37" xfId="1" applyFont="1" applyBorder="1"/>
    <xf numFmtId="164" fontId="62" fillId="0" borderId="29" xfId="0" applyNumberFormat="1" applyFont="1" applyBorder="1"/>
    <xf numFmtId="0" fontId="66" fillId="0" borderId="0" xfId="0" applyFont="1"/>
    <xf numFmtId="10" fontId="0" fillId="0" borderId="0" xfId="0" applyNumberFormat="1"/>
    <xf numFmtId="10" fontId="14" fillId="0" borderId="0" xfId="0" applyNumberFormat="1" applyFont="1"/>
    <xf numFmtId="0" fontId="60" fillId="0" borderId="0" xfId="0" applyFont="1" applyAlignment="1">
      <alignment horizontal="center"/>
    </xf>
    <xf numFmtId="0" fontId="68" fillId="0" borderId="0" xfId="0" applyFont="1" applyAlignment="1">
      <alignment horizontal="center" vertical="top"/>
    </xf>
    <xf numFmtId="0" fontId="5" fillId="13" borderId="13" xfId="0" applyFont="1" applyFill="1" applyBorder="1" applyAlignment="1">
      <alignment vertical="center"/>
    </xf>
    <xf numFmtId="0" fontId="5" fillId="0" borderId="13" xfId="0" applyFont="1" applyBorder="1" applyAlignment="1">
      <alignment vertical="center"/>
    </xf>
    <xf numFmtId="4" fontId="5" fillId="13" borderId="46" xfId="0" applyNumberFormat="1" applyFont="1" applyFill="1" applyBorder="1" applyAlignment="1">
      <alignment horizontal="right" vertical="center"/>
    </xf>
    <xf numFmtId="4" fontId="5" fillId="0" borderId="46" xfId="0" applyNumberFormat="1" applyFont="1" applyBorder="1" applyAlignment="1">
      <alignment horizontal="right" vertical="center"/>
    </xf>
    <xf numFmtId="0" fontId="5" fillId="0" borderId="0" xfId="0" applyFont="1"/>
    <xf numFmtId="0" fontId="72" fillId="0" borderId="0" xfId="5" applyFont="1"/>
    <xf numFmtId="0" fontId="72" fillId="7" borderId="12" xfId="5" applyFont="1" applyFill="1" applyBorder="1" applyAlignment="1">
      <alignment horizontal="center"/>
    </xf>
    <xf numFmtId="0" fontId="71" fillId="7" borderId="12" xfId="5" applyFont="1" applyFill="1" applyBorder="1" applyAlignment="1">
      <alignment horizontal="center"/>
    </xf>
    <xf numFmtId="0" fontId="72" fillId="7" borderId="47" xfId="5" applyFont="1" applyFill="1" applyBorder="1" applyAlignment="1">
      <alignment horizontal="center"/>
    </xf>
    <xf numFmtId="0" fontId="71" fillId="7" borderId="47" xfId="5" applyFont="1" applyFill="1" applyBorder="1" applyAlignment="1">
      <alignment horizontal="center"/>
    </xf>
    <xf numFmtId="0" fontId="71" fillId="7" borderId="47" xfId="5" applyFont="1" applyFill="1" applyBorder="1" applyAlignment="1">
      <alignment horizontal="center" wrapText="1"/>
    </xf>
    <xf numFmtId="0" fontId="16" fillId="0" borderId="14" xfId="2" applyFont="1" applyBorder="1"/>
    <xf numFmtId="0" fontId="16" fillId="0" borderId="15" xfId="2" applyFont="1" applyBorder="1"/>
    <xf numFmtId="164" fontId="16" fillId="0" borderId="15" xfId="2" applyNumberFormat="1" applyFont="1" applyBorder="1"/>
    <xf numFmtId="164" fontId="16" fillId="0" borderId="15" xfId="6" applyFont="1" applyBorder="1"/>
    <xf numFmtId="164" fontId="16" fillId="0" borderId="22" xfId="6" applyFont="1" applyBorder="1"/>
    <xf numFmtId="0" fontId="16" fillId="0" borderId="18" xfId="2" applyFont="1" applyBorder="1"/>
    <xf numFmtId="0" fontId="16" fillId="0" borderId="19" xfId="2" applyFont="1" applyBorder="1"/>
    <xf numFmtId="164" fontId="16" fillId="0" borderId="19" xfId="2" applyNumberFormat="1" applyFont="1" applyBorder="1"/>
    <xf numFmtId="164" fontId="16" fillId="0" borderId="19" xfId="6" applyFont="1" applyBorder="1"/>
    <xf numFmtId="43" fontId="16" fillId="0" borderId="0" xfId="1" applyFont="1"/>
    <xf numFmtId="0" fontId="16" fillId="0" borderId="23" xfId="2" applyFont="1" applyBorder="1"/>
    <xf numFmtId="0" fontId="71" fillId="0" borderId="24" xfId="5" applyFont="1" applyBorder="1" applyAlignment="1">
      <alignment wrapText="1"/>
    </xf>
    <xf numFmtId="164" fontId="71" fillId="0" borderId="24" xfId="2" applyNumberFormat="1" applyFont="1" applyBorder="1"/>
    <xf numFmtId="164" fontId="16" fillId="0" borderId="24" xfId="6" applyFont="1" applyBorder="1"/>
    <xf numFmtId="164" fontId="71" fillId="0" borderId="22" xfId="6" applyFont="1" applyBorder="1"/>
    <xf numFmtId="0" fontId="71" fillId="0" borderId="44" xfId="5" applyFont="1" applyBorder="1" applyAlignment="1">
      <alignment wrapText="1"/>
    </xf>
    <xf numFmtId="164" fontId="71" fillId="0" borderId="44" xfId="2" applyNumberFormat="1" applyFont="1" applyBorder="1"/>
    <xf numFmtId="0" fontId="16" fillId="0" borderId="48" xfId="2" applyFont="1" applyBorder="1"/>
    <xf numFmtId="0" fontId="71" fillId="0" borderId="21" xfId="5" applyFont="1" applyBorder="1" applyAlignment="1">
      <alignment wrapText="1"/>
    </xf>
    <xf numFmtId="164" fontId="71" fillId="0" borderId="21" xfId="2" applyNumberFormat="1" applyFont="1" applyBorder="1"/>
    <xf numFmtId="164" fontId="71" fillId="0" borderId="49" xfId="2" applyNumberFormat="1" applyFont="1" applyBorder="1"/>
    <xf numFmtId="164" fontId="71" fillId="0" borderId="20" xfId="2" applyNumberFormat="1" applyFont="1" applyBorder="1"/>
    <xf numFmtId="0" fontId="71" fillId="0" borderId="19" xfId="5" applyFont="1" applyBorder="1" applyAlignment="1">
      <alignment wrapText="1"/>
    </xf>
    <xf numFmtId="164" fontId="71" fillId="0" borderId="19" xfId="2" applyNumberFormat="1" applyFont="1" applyBorder="1"/>
    <xf numFmtId="164" fontId="71" fillId="0" borderId="50" xfId="2" applyNumberFormat="1" applyFont="1" applyBorder="1"/>
    <xf numFmtId="164" fontId="71" fillId="0" borderId="22" xfId="2" applyNumberFormat="1" applyFont="1" applyBorder="1"/>
    <xf numFmtId="0" fontId="16" fillId="5" borderId="18" xfId="2" applyFont="1" applyFill="1" applyBorder="1"/>
    <xf numFmtId="0" fontId="71" fillId="5" borderId="19" xfId="2" applyFont="1" applyFill="1" applyBorder="1"/>
    <xf numFmtId="164" fontId="71" fillId="5" borderId="19" xfId="2" applyNumberFormat="1" applyFont="1" applyFill="1" applyBorder="1"/>
    <xf numFmtId="164" fontId="71" fillId="5" borderId="50" xfId="2" applyNumberFormat="1" applyFont="1" applyFill="1" applyBorder="1"/>
    <xf numFmtId="0" fontId="16" fillId="14" borderId="23" xfId="2" applyFont="1" applyFill="1" applyBorder="1"/>
    <xf numFmtId="0" fontId="71" fillId="14" borderId="24" xfId="2" applyFont="1" applyFill="1" applyBorder="1"/>
    <xf numFmtId="43" fontId="71" fillId="14" borderId="24" xfId="8" applyFont="1" applyFill="1" applyBorder="1"/>
    <xf numFmtId="164" fontId="71" fillId="14" borderId="24" xfId="2" applyNumberFormat="1" applyFont="1" applyFill="1" applyBorder="1"/>
    <xf numFmtId="164" fontId="71" fillId="14" borderId="51" xfId="2" applyNumberFormat="1" applyFont="1" applyFill="1" applyBorder="1"/>
    <xf numFmtId="0" fontId="49" fillId="3" borderId="0" xfId="0" applyFont="1" applyFill="1" applyAlignment="1">
      <alignment horizontal="center"/>
    </xf>
    <xf numFmtId="10" fontId="16" fillId="5" borderId="0" xfId="7" applyNumberFormat="1" applyFont="1" applyFill="1"/>
    <xf numFmtId="10" fontId="16" fillId="14" borderId="0" xfId="7" applyNumberFormat="1" applyFont="1" applyFill="1"/>
    <xf numFmtId="0" fontId="75" fillId="8" borderId="56" xfId="0" applyFont="1" applyFill="1" applyBorder="1" applyAlignment="1">
      <alignment horizontal="center" vertical="center" wrapText="1"/>
    </xf>
    <xf numFmtId="0" fontId="75" fillId="8" borderId="44" xfId="0" applyFont="1" applyFill="1" applyBorder="1" applyAlignment="1">
      <alignment horizontal="center" vertical="center" wrapText="1"/>
    </xf>
    <xf numFmtId="0" fontId="73" fillId="8" borderId="45" xfId="0" applyFont="1" applyFill="1" applyBorder="1" applyAlignment="1">
      <alignment horizontal="center"/>
    </xf>
    <xf numFmtId="0" fontId="77" fillId="11" borderId="57" xfId="0" applyFont="1" applyFill="1" applyBorder="1"/>
    <xf numFmtId="0" fontId="78" fillId="11" borderId="58" xfId="0" applyFont="1" applyFill="1" applyBorder="1"/>
    <xf numFmtId="43" fontId="79" fillId="15" borderId="59" xfId="1" applyFont="1" applyFill="1" applyBorder="1" applyAlignment="1">
      <alignment horizontal="center"/>
    </xf>
    <xf numFmtId="0" fontId="77" fillId="11" borderId="60" xfId="0" applyFont="1" applyFill="1" applyBorder="1"/>
    <xf numFmtId="0" fontId="78" fillId="11" borderId="61" xfId="0" applyFont="1" applyFill="1" applyBorder="1"/>
    <xf numFmtId="0" fontId="77" fillId="11" borderId="61" xfId="0" applyFont="1" applyFill="1" applyBorder="1"/>
    <xf numFmtId="0" fontId="77" fillId="11" borderId="62" xfId="0" applyFont="1" applyFill="1" applyBorder="1"/>
    <xf numFmtId="0" fontId="78" fillId="11" borderId="63" xfId="0" applyFont="1" applyFill="1" applyBorder="1"/>
    <xf numFmtId="43" fontId="79" fillId="15" borderId="64" xfId="1" applyFont="1" applyFill="1" applyBorder="1" applyAlignment="1">
      <alignment horizontal="center"/>
    </xf>
    <xf numFmtId="0" fontId="79" fillId="0" borderId="56" xfId="0" applyFont="1" applyBorder="1"/>
    <xf numFmtId="0" fontId="77" fillId="11" borderId="56" xfId="0" applyFont="1" applyFill="1" applyBorder="1"/>
    <xf numFmtId="43" fontId="77" fillId="15" borderId="29" xfId="1" applyFont="1" applyFill="1" applyBorder="1" applyAlignment="1">
      <alignment horizontal="center"/>
    </xf>
    <xf numFmtId="10" fontId="5" fillId="13" borderId="46" xfId="0" applyNumberFormat="1" applyFont="1" applyFill="1" applyBorder="1" applyAlignment="1">
      <alignment horizontal="right" vertical="center"/>
    </xf>
    <xf numFmtId="10" fontId="5" fillId="0" borderId="46" xfId="0" applyNumberFormat="1" applyFont="1" applyBorder="1" applyAlignment="1">
      <alignment horizontal="right" vertical="center"/>
    </xf>
    <xf numFmtId="0" fontId="16" fillId="0" borderId="0" xfId="11" applyFont="1"/>
    <xf numFmtId="43" fontId="82" fillId="16" borderId="44" xfId="1" applyFont="1" applyFill="1" applyBorder="1" applyAlignment="1">
      <alignment horizontal="center" vertical="center" wrapText="1"/>
    </xf>
    <xf numFmtId="0" fontId="84" fillId="12" borderId="44" xfId="0" applyFont="1" applyFill="1" applyBorder="1" applyAlignment="1">
      <alignment horizontal="center" vertical="center"/>
    </xf>
    <xf numFmtId="0" fontId="84" fillId="12" borderId="45" xfId="0" applyFont="1" applyFill="1" applyBorder="1" applyAlignment="1">
      <alignment horizontal="center" vertical="center"/>
    </xf>
    <xf numFmtId="0" fontId="85" fillId="18" borderId="39" xfId="0" applyFont="1" applyFill="1" applyBorder="1" applyAlignment="1">
      <alignment vertical="center" wrapText="1"/>
    </xf>
    <xf numFmtId="0" fontId="85" fillId="18" borderId="39" xfId="0" applyFont="1" applyFill="1" applyBorder="1" applyAlignment="1">
      <alignment horizontal="center" vertical="center" wrapText="1"/>
    </xf>
    <xf numFmtId="0" fontId="78" fillId="19" borderId="1" xfId="0" applyFont="1" applyFill="1" applyBorder="1" applyAlignment="1">
      <alignment vertical="center" wrapText="1"/>
    </xf>
    <xf numFmtId="4" fontId="78" fillId="19" borderId="1" xfId="0" applyNumberFormat="1" applyFont="1" applyFill="1" applyBorder="1" applyAlignment="1">
      <alignment horizontal="center" vertical="center" wrapText="1"/>
    </xf>
    <xf numFmtId="0" fontId="86" fillId="20" borderId="1" xfId="0" applyFont="1" applyFill="1" applyBorder="1" applyAlignment="1">
      <alignment vertical="center" wrapText="1"/>
    </xf>
    <xf numFmtId="4" fontId="86" fillId="20" borderId="1" xfId="0" applyNumberFormat="1" applyFont="1" applyFill="1" applyBorder="1" applyAlignment="1">
      <alignment horizontal="center" vertical="center" wrapText="1"/>
    </xf>
    <xf numFmtId="4" fontId="87" fillId="20" borderId="1" xfId="0" applyNumberFormat="1" applyFont="1" applyFill="1" applyBorder="1" applyAlignment="1">
      <alignment horizontal="center" vertical="center" wrapText="1"/>
    </xf>
    <xf numFmtId="0" fontId="78" fillId="13" borderId="1" xfId="0" applyFont="1" applyFill="1" applyBorder="1" applyAlignment="1">
      <alignment vertical="center" wrapText="1"/>
    </xf>
    <xf numFmtId="0" fontId="78" fillId="19" borderId="42" xfId="0" applyFont="1" applyFill="1" applyBorder="1" applyAlignment="1">
      <alignment vertical="center" wrapText="1"/>
    </xf>
    <xf numFmtId="4" fontId="78" fillId="19" borderId="42" xfId="0" applyNumberFormat="1" applyFont="1" applyFill="1" applyBorder="1" applyAlignment="1">
      <alignment horizontal="center" vertical="center" wrapText="1"/>
    </xf>
    <xf numFmtId="4" fontId="0" fillId="0" borderId="0" xfId="0" applyNumberFormat="1" applyAlignment="1">
      <alignment horizontal="center"/>
    </xf>
    <xf numFmtId="4" fontId="70" fillId="0" borderId="46" xfId="0" applyNumberFormat="1" applyFont="1" applyBorder="1" applyAlignment="1">
      <alignment horizontal="center" vertical="center"/>
    </xf>
    <xf numFmtId="0" fontId="0" fillId="0" borderId="0" xfId="0" applyAlignment="1">
      <alignment horizontal="center"/>
    </xf>
    <xf numFmtId="0" fontId="71" fillId="0" borderId="0" xfId="5" applyFont="1" applyAlignment="1">
      <alignment horizontal="center"/>
    </xf>
    <xf numFmtId="0" fontId="68" fillId="0" borderId="66" xfId="13" applyFont="1" applyFill="1" applyBorder="1"/>
    <xf numFmtId="43" fontId="68" fillId="0" borderId="47" xfId="14" applyFont="1" applyFill="1" applyBorder="1" applyAlignment="1">
      <alignment horizontal="center" vertical="center"/>
    </xf>
    <xf numFmtId="43" fontId="88" fillId="0" borderId="47" xfId="14" applyFont="1" applyFill="1" applyBorder="1"/>
    <xf numFmtId="43" fontId="68" fillId="0" borderId="66" xfId="14" applyFont="1" applyFill="1" applyBorder="1"/>
    <xf numFmtId="0" fontId="68" fillId="0" borderId="44" xfId="13" applyFont="1" applyFill="1" applyBorder="1"/>
    <xf numFmtId="43" fontId="68" fillId="0" borderId="44" xfId="14" quotePrefix="1" applyFont="1" applyFill="1" applyBorder="1" applyAlignment="1">
      <alignment horizontal="right"/>
    </xf>
    <xf numFmtId="43" fontId="68" fillId="0" borderId="44" xfId="13" applyNumberFormat="1" applyFont="1" applyFill="1" applyBorder="1" applyAlignment="1">
      <alignment horizontal="center"/>
    </xf>
    <xf numFmtId="0" fontId="60" fillId="16" borderId="44" xfId="13" applyFont="1" applyFill="1" applyBorder="1" applyAlignment="1">
      <alignment horizontal="center"/>
    </xf>
    <xf numFmtId="0" fontId="60" fillId="16" borderId="45" xfId="13" applyFont="1" applyFill="1" applyBorder="1" applyAlignment="1">
      <alignment horizontal="center"/>
    </xf>
    <xf numFmtId="0" fontId="68" fillId="21" borderId="66" xfId="13" applyFont="1" applyFill="1" applyBorder="1"/>
    <xf numFmtId="43" fontId="68" fillId="21" borderId="47" xfId="14" applyFont="1" applyFill="1" applyBorder="1"/>
    <xf numFmtId="43" fontId="68" fillId="21" borderId="47" xfId="14" applyFont="1" applyFill="1" applyBorder="1" applyAlignment="1">
      <alignment horizontal="center" vertical="center"/>
    </xf>
    <xf numFmtId="43" fontId="68" fillId="21" borderId="66" xfId="14" applyFont="1" applyFill="1" applyBorder="1"/>
    <xf numFmtId="0" fontId="91" fillId="0" borderId="0" xfId="0" applyFont="1"/>
    <xf numFmtId="0" fontId="92" fillId="0" borderId="0" xfId="16" applyFont="1" applyAlignment="1">
      <alignment horizontal="left"/>
    </xf>
    <xf numFmtId="0" fontId="90" fillId="16" borderId="38" xfId="16" applyFont="1" applyFill="1" applyBorder="1"/>
    <xf numFmtId="0" fontId="90" fillId="16" borderId="39" xfId="16" applyFont="1" applyFill="1" applyBorder="1" applyAlignment="1">
      <alignment horizontal="center" wrapText="1"/>
    </xf>
    <xf numFmtId="0" fontId="90" fillId="16" borderId="40" xfId="16" applyFont="1" applyFill="1" applyBorder="1" applyAlignment="1">
      <alignment horizontal="center" wrapText="1"/>
    </xf>
    <xf numFmtId="0" fontId="90" fillId="17" borderId="33" xfId="16" applyFont="1" applyFill="1" applyBorder="1"/>
    <xf numFmtId="43" fontId="93" fillId="17" borderId="1" xfId="17" applyFont="1" applyFill="1" applyBorder="1" applyAlignment="1">
      <alignment horizontal="center"/>
    </xf>
    <xf numFmtId="10" fontId="93" fillId="17" borderId="34" xfId="17" applyNumberFormat="1" applyFont="1" applyFill="1" applyBorder="1" applyAlignment="1">
      <alignment horizontal="center"/>
    </xf>
    <xf numFmtId="0" fontId="93" fillId="17" borderId="33" xfId="16" applyFont="1" applyFill="1" applyBorder="1" applyAlignment="1">
      <alignment horizontal="left"/>
    </xf>
    <xf numFmtId="43" fontId="93" fillId="17" borderId="1" xfId="17" applyNumberFormat="1" applyFont="1" applyFill="1" applyBorder="1" applyAlignment="1">
      <alignment horizontal="right"/>
    </xf>
    <xf numFmtId="10" fontId="93" fillId="17" borderId="34" xfId="10" applyNumberFormat="1" applyFont="1" applyFill="1" applyBorder="1" applyAlignment="1">
      <alignment horizontal="center"/>
    </xf>
    <xf numFmtId="0" fontId="93" fillId="15" borderId="33" xfId="16" applyFont="1" applyFill="1" applyBorder="1" applyAlignment="1">
      <alignment horizontal="left"/>
    </xf>
    <xf numFmtId="43" fontId="93" fillId="15" borderId="1" xfId="17" applyNumberFormat="1" applyFont="1" applyFill="1" applyBorder="1" applyAlignment="1">
      <alignment horizontal="right"/>
    </xf>
    <xf numFmtId="10" fontId="93" fillId="0" borderId="34" xfId="10" applyNumberFormat="1" applyFont="1" applyFill="1" applyBorder="1" applyAlignment="1">
      <alignment horizontal="center"/>
    </xf>
    <xf numFmtId="43" fontId="92" fillId="17" borderId="1" xfId="17" applyFont="1" applyFill="1" applyBorder="1" applyAlignment="1">
      <alignment horizontal="right"/>
    </xf>
    <xf numFmtId="39" fontId="90" fillId="17" borderId="1" xfId="17" applyNumberFormat="1" applyFont="1" applyFill="1" applyBorder="1" applyAlignment="1">
      <alignment horizontal="right"/>
    </xf>
    <xf numFmtId="10" fontId="90" fillId="17" borderId="34" xfId="10" applyNumberFormat="1" applyFont="1" applyFill="1" applyBorder="1" applyAlignment="1">
      <alignment horizontal="center"/>
    </xf>
    <xf numFmtId="39" fontId="93" fillId="15" borderId="1" xfId="17" applyNumberFormat="1" applyFont="1" applyFill="1" applyBorder="1" applyAlignment="1">
      <alignment horizontal="right"/>
    </xf>
    <xf numFmtId="0" fontId="90" fillId="17" borderId="41" xfId="16" applyFont="1" applyFill="1" applyBorder="1"/>
    <xf numFmtId="43" fontId="90" fillId="17" borderId="42" xfId="17" applyFont="1" applyFill="1" applyBorder="1"/>
    <xf numFmtId="0" fontId="71" fillId="22" borderId="67" xfId="5" applyFont="1" applyFill="1" applyBorder="1" applyAlignment="1">
      <alignment horizontal="center" vertical="center" wrapText="1"/>
    </xf>
    <xf numFmtId="0" fontId="71" fillId="22" borderId="65" xfId="5" applyFont="1" applyFill="1" applyBorder="1" applyAlignment="1">
      <alignment horizontal="center"/>
    </xf>
    <xf numFmtId="0" fontId="71" fillId="22" borderId="31" xfId="5" applyFont="1" applyFill="1" applyBorder="1" applyAlignment="1">
      <alignment horizontal="center" vertical="center"/>
    </xf>
    <xf numFmtId="0" fontId="71" fillId="22" borderId="32" xfId="5" applyFont="1" applyFill="1" applyBorder="1" applyAlignment="1">
      <alignment horizontal="center" vertical="center"/>
    </xf>
    <xf numFmtId="0" fontId="16" fillId="0" borderId="48" xfId="11" applyFont="1" applyBorder="1"/>
    <xf numFmtId="0" fontId="16" fillId="0" borderId="21" xfId="11" applyFont="1" applyBorder="1"/>
    <xf numFmtId="164" fontId="16" fillId="0" borderId="21" xfId="11" applyNumberFormat="1" applyFont="1" applyBorder="1"/>
    <xf numFmtId="164" fontId="16" fillId="0" borderId="21" xfId="6" applyFont="1" applyBorder="1"/>
    <xf numFmtId="164" fontId="16" fillId="0" borderId="20" xfId="6" applyFont="1" applyBorder="1"/>
    <xf numFmtId="0" fontId="16" fillId="0" borderId="18" xfId="11" applyFont="1" applyBorder="1"/>
    <xf numFmtId="0" fontId="16" fillId="0" borderId="19" xfId="11" applyFont="1" applyBorder="1"/>
    <xf numFmtId="164" fontId="16" fillId="0" borderId="19" xfId="11" applyNumberFormat="1" applyFont="1" applyBorder="1"/>
    <xf numFmtId="0" fontId="16" fillId="0" borderId="70" xfId="11" applyFont="1" applyBorder="1"/>
    <xf numFmtId="0" fontId="16" fillId="0" borderId="71" xfId="11" applyFont="1" applyBorder="1"/>
    <xf numFmtId="164" fontId="16" fillId="0" borderId="71" xfId="11" applyNumberFormat="1" applyFont="1" applyBorder="1"/>
    <xf numFmtId="164" fontId="16" fillId="0" borderId="71" xfId="6" applyFont="1" applyBorder="1"/>
    <xf numFmtId="164" fontId="71" fillId="0" borderId="42" xfId="11" applyNumberFormat="1" applyFont="1" applyBorder="1"/>
    <xf numFmtId="164" fontId="16" fillId="0" borderId="42" xfId="6" applyFont="1" applyBorder="1"/>
    <xf numFmtId="164" fontId="71" fillId="0" borderId="43" xfId="11" applyNumberFormat="1" applyFont="1" applyBorder="1"/>
    <xf numFmtId="164" fontId="71" fillId="0" borderId="44" xfId="11" applyNumberFormat="1" applyFont="1" applyBorder="1"/>
    <xf numFmtId="164" fontId="71" fillId="0" borderId="24" xfId="11" applyNumberFormat="1" applyFont="1" applyBorder="1"/>
    <xf numFmtId="164" fontId="71" fillId="0" borderId="21" xfId="11" applyNumberFormat="1" applyFont="1" applyBorder="1"/>
    <xf numFmtId="164" fontId="71" fillId="0" borderId="49" xfId="11" applyNumberFormat="1" applyFont="1" applyBorder="1"/>
    <xf numFmtId="164" fontId="71" fillId="0" borderId="20" xfId="11" applyNumberFormat="1" applyFont="1" applyBorder="1"/>
    <xf numFmtId="164" fontId="71" fillId="0" borderId="19" xfId="11" applyNumberFormat="1" applyFont="1" applyBorder="1"/>
    <xf numFmtId="164" fontId="71" fillId="0" borderId="50" xfId="11" applyNumberFormat="1" applyFont="1" applyBorder="1"/>
    <xf numFmtId="164" fontId="71" fillId="0" borderId="22" xfId="11" applyNumberFormat="1" applyFont="1" applyBorder="1"/>
    <xf numFmtId="164" fontId="71" fillId="0" borderId="76" xfId="11" applyNumberFormat="1" applyFont="1" applyBorder="1"/>
    <xf numFmtId="9" fontId="16" fillId="0" borderId="1" xfId="7" applyFont="1" applyBorder="1"/>
    <xf numFmtId="2" fontId="16" fillId="0" borderId="0" xfId="11" applyNumberFormat="1" applyFont="1"/>
    <xf numFmtId="43" fontId="16" fillId="0" borderId="0" xfId="11" applyNumberFormat="1" applyFont="1"/>
    <xf numFmtId="0" fontId="94" fillId="0" borderId="0" xfId="18" applyFont="1" applyAlignment="1">
      <alignment horizontal="center" vertical="center"/>
    </xf>
    <xf numFmtId="0" fontId="50" fillId="0" borderId="0" xfId="18" applyFont="1"/>
    <xf numFmtId="0" fontId="95" fillId="23" borderId="77" xfId="18" applyFont="1" applyFill="1" applyBorder="1" applyAlignment="1">
      <alignment vertical="center" wrapText="1"/>
    </xf>
    <xf numFmtId="0" fontId="95" fillId="23" borderId="78" xfId="18" applyFont="1" applyFill="1" applyBorder="1" applyAlignment="1">
      <alignment vertical="center" wrapText="1"/>
    </xf>
    <xf numFmtId="0" fontId="95" fillId="23" borderId="78" xfId="18" applyFont="1" applyFill="1" applyBorder="1" applyAlignment="1">
      <alignment horizontal="center" vertical="center" wrapText="1"/>
    </xf>
    <xf numFmtId="0" fontId="95" fillId="23" borderId="79" xfId="18" applyFont="1" applyFill="1" applyBorder="1" applyAlignment="1">
      <alignment horizontal="center" vertical="center" wrapText="1"/>
    </xf>
    <xf numFmtId="0" fontId="94" fillId="24" borderId="80" xfId="18" applyFont="1" applyFill="1" applyBorder="1" applyAlignment="1">
      <alignment horizontal="left" vertical="center" wrapText="1"/>
    </xf>
    <xf numFmtId="0" fontId="94" fillId="24" borderId="81" xfId="18" applyFont="1" applyFill="1" applyBorder="1" applyAlignment="1">
      <alignment horizontal="left" vertical="center" wrapText="1"/>
    </xf>
    <xf numFmtId="4" fontId="94" fillId="24" borderId="81" xfId="18" applyNumberFormat="1" applyFont="1" applyFill="1" applyBorder="1" applyAlignment="1">
      <alignment horizontal="center" vertical="center" wrapText="1"/>
    </xf>
    <xf numFmtId="10" fontId="51" fillId="24" borderId="82" xfId="18" applyNumberFormat="1" applyFont="1" applyFill="1" applyBorder="1" applyAlignment="1">
      <alignment horizontal="center" vertical="center" wrapText="1"/>
    </xf>
    <xf numFmtId="0" fontId="94" fillId="0" borderId="80" xfId="18" applyFont="1" applyFill="1" applyBorder="1" applyAlignment="1">
      <alignment horizontal="left" vertical="center" wrapText="1"/>
    </xf>
    <xf numFmtId="0" fontId="97" fillId="0" borderId="81" xfId="18" applyFont="1" applyFill="1" applyBorder="1" applyAlignment="1">
      <alignment horizontal="left" vertical="center" wrapText="1"/>
    </xf>
    <xf numFmtId="4" fontId="97" fillId="0" borderId="81" xfId="18" applyNumberFormat="1" applyFont="1" applyFill="1" applyBorder="1" applyAlignment="1">
      <alignment horizontal="center" vertical="center" wrapText="1"/>
    </xf>
    <xf numFmtId="10" fontId="50" fillId="0" borderId="82" xfId="18" applyNumberFormat="1" applyFont="1" applyFill="1" applyBorder="1" applyAlignment="1">
      <alignment horizontal="center" vertical="center" wrapText="1"/>
    </xf>
    <xf numFmtId="0" fontId="94" fillId="25" borderId="80" xfId="18" applyFont="1" applyFill="1" applyBorder="1" applyAlignment="1">
      <alignment horizontal="left" vertical="center" wrapText="1"/>
    </xf>
    <xf numFmtId="0" fontId="97" fillId="25" borderId="81" xfId="18" applyFont="1" applyFill="1" applyBorder="1" applyAlignment="1">
      <alignment horizontal="left" vertical="center" wrapText="1"/>
    </xf>
    <xf numFmtId="4" fontId="97" fillId="25" borderId="81" xfId="18" applyNumberFormat="1" applyFont="1" applyFill="1" applyBorder="1" applyAlignment="1">
      <alignment horizontal="center" vertical="center" wrapText="1"/>
    </xf>
    <xf numFmtId="10" fontId="50" fillId="25" borderId="82" xfId="18" applyNumberFormat="1" applyFont="1" applyFill="1" applyBorder="1" applyAlignment="1">
      <alignment horizontal="center" vertical="center" wrapText="1"/>
    </xf>
    <xf numFmtId="0" fontId="94" fillId="0" borderId="80" xfId="18" applyFont="1" applyFill="1" applyBorder="1" applyAlignment="1">
      <alignment vertical="center" wrapText="1"/>
    </xf>
    <xf numFmtId="0" fontId="94" fillId="0" borderId="81" xfId="18" applyFont="1" applyFill="1" applyBorder="1" applyAlignment="1">
      <alignment vertical="center" wrapText="1"/>
    </xf>
    <xf numFmtId="4" fontId="94" fillId="0" borderId="81" xfId="18" applyNumberFormat="1" applyFont="1" applyFill="1" applyBorder="1" applyAlignment="1">
      <alignment horizontal="center" vertical="center" wrapText="1"/>
    </xf>
    <xf numFmtId="10" fontId="51" fillId="0" borderId="82" xfId="18" applyNumberFormat="1" applyFont="1" applyFill="1" applyBorder="1" applyAlignment="1">
      <alignment horizontal="center" vertical="center" wrapText="1"/>
    </xf>
    <xf numFmtId="0" fontId="94" fillId="25" borderId="80" xfId="18" applyFont="1" applyFill="1" applyBorder="1" applyAlignment="1">
      <alignment vertical="center" wrapText="1"/>
    </xf>
    <xf numFmtId="0" fontId="97" fillId="25" borderId="81" xfId="18" applyFont="1" applyFill="1" applyBorder="1" applyAlignment="1">
      <alignment vertical="center" wrapText="1"/>
    </xf>
    <xf numFmtId="4" fontId="50" fillId="25" borderId="81" xfId="18" applyNumberFormat="1" applyFont="1" applyFill="1" applyBorder="1" applyAlignment="1">
      <alignment horizontal="center" vertical="center" wrapText="1"/>
    </xf>
    <xf numFmtId="0" fontId="94" fillId="26" borderId="80" xfId="18" applyFont="1" applyFill="1" applyBorder="1" applyAlignment="1">
      <alignment vertical="center" wrapText="1"/>
    </xf>
    <xf numFmtId="0" fontId="97" fillId="26" borderId="81" xfId="18" applyFont="1" applyFill="1" applyBorder="1" applyAlignment="1">
      <alignment vertical="center" wrapText="1"/>
    </xf>
    <xf numFmtId="4" fontId="97" fillId="26" borderId="81" xfId="18" applyNumberFormat="1" applyFont="1" applyFill="1" applyBorder="1" applyAlignment="1">
      <alignment horizontal="center" vertical="center" wrapText="1"/>
    </xf>
    <xf numFmtId="4" fontId="50" fillId="26" borderId="81" xfId="18" applyNumberFormat="1" applyFont="1" applyFill="1" applyBorder="1" applyAlignment="1">
      <alignment horizontal="center" vertical="center" wrapText="1"/>
    </xf>
    <xf numFmtId="10" fontId="50" fillId="26" borderId="82" xfId="18" applyNumberFormat="1" applyFont="1" applyFill="1" applyBorder="1" applyAlignment="1">
      <alignment horizontal="center" vertical="center" wrapText="1"/>
    </xf>
    <xf numFmtId="0" fontId="94" fillId="24" borderId="83" xfId="18" applyFont="1" applyFill="1" applyBorder="1" applyAlignment="1">
      <alignment vertical="center" wrapText="1"/>
    </xf>
    <xf numFmtId="0" fontId="94" fillId="24" borderId="84" xfId="18" applyFont="1" applyFill="1" applyBorder="1" applyAlignment="1">
      <alignment vertical="center" wrapText="1"/>
    </xf>
    <xf numFmtId="4" fontId="94" fillId="24" borderId="84" xfId="18" applyNumberFormat="1" applyFont="1" applyFill="1" applyBorder="1" applyAlignment="1">
      <alignment horizontal="center" vertical="center" wrapText="1"/>
    </xf>
    <xf numFmtId="9" fontId="51" fillId="24" borderId="85" xfId="18" applyNumberFormat="1" applyFont="1" applyFill="1" applyBorder="1" applyAlignment="1">
      <alignment horizontal="center" vertical="center" wrapText="1"/>
    </xf>
    <xf numFmtId="0" fontId="82" fillId="8" borderId="44" xfId="13" applyFont="1" applyFill="1" applyBorder="1" applyAlignment="1">
      <alignment horizontal="center" vertical="center" wrapText="1"/>
    </xf>
    <xf numFmtId="43" fontId="82" fillId="8" borderId="44" xfId="19" applyFont="1" applyFill="1" applyBorder="1" applyAlignment="1">
      <alignment horizontal="center" vertical="center" wrapText="1"/>
    </xf>
    <xf numFmtId="0" fontId="98" fillId="0" borderId="58" xfId="13" applyFont="1" applyBorder="1" applyAlignment="1">
      <alignment horizontal="center"/>
    </xf>
    <xf numFmtId="0" fontId="99" fillId="0" borderId="57" xfId="13" applyFont="1" applyBorder="1"/>
    <xf numFmtId="43" fontId="100" fillId="0" borderId="58" xfId="19" applyFont="1" applyBorder="1"/>
    <xf numFmtId="0" fontId="98" fillId="0" borderId="61" xfId="13" applyFont="1" applyBorder="1" applyAlignment="1">
      <alignment horizontal="center"/>
    </xf>
    <xf numFmtId="0" fontId="99" fillId="0" borderId="60" xfId="13" applyFont="1" applyBorder="1"/>
    <xf numFmtId="0" fontId="99" fillId="15" borderId="60" xfId="13" applyFont="1" applyFill="1" applyBorder="1"/>
    <xf numFmtId="0" fontId="98" fillId="0" borderId="63" xfId="13" applyFont="1" applyBorder="1" applyAlignment="1">
      <alignment horizontal="center"/>
    </xf>
    <xf numFmtId="0" fontId="99" fillId="0" borderId="86" xfId="13" applyFont="1" applyBorder="1"/>
    <xf numFmtId="43" fontId="82" fillId="0" borderId="44" xfId="13" applyNumberFormat="1" applyFont="1" applyBorder="1"/>
    <xf numFmtId="0" fontId="81" fillId="0" borderId="53" xfId="13" applyFont="1" applyBorder="1" applyAlignment="1">
      <alignment horizontal="left"/>
    </xf>
    <xf numFmtId="43" fontId="82" fillId="0" borderId="0" xfId="19" applyFont="1" applyAlignment="1">
      <alignment horizontal="right"/>
    </xf>
    <xf numFmtId="0" fontId="101" fillId="0" borderId="0" xfId="13" applyFont="1" applyAlignment="1">
      <alignment horizontal="center" vertical="center" wrapText="1"/>
    </xf>
    <xf numFmtId="2" fontId="78" fillId="19" borderId="1" xfId="0" applyNumberFormat="1" applyFont="1" applyFill="1" applyBorder="1" applyAlignment="1">
      <alignment vertical="center" wrapText="1"/>
    </xf>
    <xf numFmtId="2" fontId="0" fillId="0" borderId="2" xfId="0" applyNumberFormat="1" applyBorder="1"/>
    <xf numFmtId="2" fontId="0" fillId="0" borderId="1" xfId="0" applyNumberFormat="1" applyBorder="1"/>
    <xf numFmtId="2" fontId="0" fillId="0" borderId="4" xfId="0" applyNumberFormat="1" applyBorder="1"/>
    <xf numFmtId="2" fontId="0" fillId="0" borderId="87" xfId="0" applyNumberFormat="1" applyBorder="1"/>
    <xf numFmtId="2" fontId="0" fillId="0" borderId="31" xfId="0" applyNumberFormat="1" applyBorder="1"/>
    <xf numFmtId="2" fontId="0" fillId="0" borderId="10" xfId="0" applyNumberFormat="1" applyBorder="1"/>
    <xf numFmtId="0" fontId="49" fillId="0" borderId="0" xfId="0" applyFont="1" applyAlignment="1">
      <alignment horizontal="center" vertical="center"/>
    </xf>
    <xf numFmtId="0" fontId="90" fillId="16" borderId="38" xfId="2" applyFont="1" applyFill="1" applyBorder="1"/>
    <xf numFmtId="0" fontId="90" fillId="16" borderId="39" xfId="2" applyFont="1" applyFill="1" applyBorder="1" applyAlignment="1">
      <alignment horizontal="center" wrapText="1"/>
    </xf>
    <xf numFmtId="0" fontId="90" fillId="16" borderId="40" xfId="2" applyFont="1" applyFill="1" applyBorder="1" applyAlignment="1">
      <alignment horizontal="center" wrapText="1"/>
    </xf>
    <xf numFmtId="0" fontId="90" fillId="17" borderId="33" xfId="2" applyFont="1" applyFill="1" applyBorder="1"/>
    <xf numFmtId="164" fontId="93" fillId="17" borderId="1" xfId="9" applyFont="1" applyFill="1" applyBorder="1" applyAlignment="1">
      <alignment horizontal="center"/>
    </xf>
    <xf numFmtId="10" fontId="93" fillId="17" borderId="34" xfId="9" applyNumberFormat="1" applyFont="1" applyFill="1" applyBorder="1" applyAlignment="1">
      <alignment horizontal="center"/>
    </xf>
    <xf numFmtId="164" fontId="93" fillId="17" borderId="1" xfId="9" applyFont="1" applyFill="1" applyBorder="1" applyAlignment="1">
      <alignment horizontal="right"/>
    </xf>
    <xf numFmtId="0" fontId="93" fillId="15" borderId="33" xfId="2" applyFont="1" applyFill="1" applyBorder="1" applyAlignment="1">
      <alignment horizontal="left"/>
    </xf>
    <xf numFmtId="164" fontId="93" fillId="15" borderId="1" xfId="9" applyFont="1" applyFill="1" applyBorder="1" applyAlignment="1">
      <alignment horizontal="right"/>
    </xf>
    <xf numFmtId="10" fontId="93" fillId="0" borderId="34" xfId="10" applyNumberFormat="1" applyFont="1" applyBorder="1" applyAlignment="1">
      <alignment horizontal="center"/>
    </xf>
    <xf numFmtId="164" fontId="92" fillId="17" borderId="1" xfId="9" applyFont="1" applyFill="1" applyBorder="1" applyAlignment="1">
      <alignment horizontal="right"/>
    </xf>
    <xf numFmtId="0" fontId="90" fillId="15" borderId="33" xfId="2" applyFont="1" applyFill="1" applyBorder="1" applyAlignment="1">
      <alignment horizontal="left"/>
    </xf>
    <xf numFmtId="164" fontId="90" fillId="15" borderId="1" xfId="9" applyFont="1" applyFill="1" applyBorder="1" applyAlignment="1">
      <alignment horizontal="right"/>
    </xf>
    <xf numFmtId="39" fontId="90" fillId="17" borderId="1" xfId="9" applyNumberFormat="1" applyFont="1" applyFill="1" applyBorder="1" applyAlignment="1">
      <alignment horizontal="right"/>
    </xf>
    <xf numFmtId="0" fontId="90" fillId="17" borderId="41" xfId="2" applyFont="1" applyFill="1" applyBorder="1"/>
    <xf numFmtId="164" fontId="90" fillId="17" borderId="42" xfId="9" applyFont="1" applyFill="1" applyBorder="1"/>
    <xf numFmtId="0" fontId="91" fillId="0" borderId="0" xfId="0" applyFont="1" applyAlignment="1">
      <alignment horizontal="center"/>
    </xf>
    <xf numFmtId="2" fontId="91" fillId="0" borderId="0" xfId="0" applyNumberFormat="1" applyFont="1" applyAlignment="1">
      <alignment horizontal="center"/>
    </xf>
    <xf numFmtId="0" fontId="92" fillId="0" borderId="0" xfId="16" applyFont="1" applyAlignment="1">
      <alignment horizontal="center"/>
    </xf>
    <xf numFmtId="10" fontId="90" fillId="15" borderId="34" xfId="10" applyNumberFormat="1" applyFont="1" applyFill="1" applyBorder="1" applyAlignment="1">
      <alignment horizontal="center"/>
    </xf>
    <xf numFmtId="10" fontId="90" fillId="17" borderId="43" xfId="10" applyNumberFormat="1" applyFont="1" applyFill="1" applyBorder="1" applyAlignment="1">
      <alignment horizontal="center"/>
    </xf>
    <xf numFmtId="10" fontId="90" fillId="8" borderId="34" xfId="10" applyNumberFormat="1" applyFont="1" applyFill="1" applyBorder="1" applyAlignment="1">
      <alignment horizontal="center"/>
    </xf>
    <xf numFmtId="43" fontId="90" fillId="8" borderId="1" xfId="17" applyNumberFormat="1" applyFont="1" applyFill="1" applyBorder="1" applyAlignment="1">
      <alignment horizontal="right"/>
    </xf>
    <xf numFmtId="39" fontId="93" fillId="0" borderId="1" xfId="17" applyNumberFormat="1" applyFont="1" applyFill="1" applyBorder="1" applyAlignment="1">
      <alignment horizontal="right"/>
    </xf>
    <xf numFmtId="0" fontId="93" fillId="0" borderId="33" xfId="2" applyFont="1" applyFill="1" applyBorder="1" applyAlignment="1">
      <alignment horizontal="left"/>
    </xf>
    <xf numFmtId="0" fontId="93" fillId="0" borderId="35" xfId="16" applyFont="1" applyFill="1" applyBorder="1" applyAlignment="1">
      <alignment horizontal="left"/>
    </xf>
    <xf numFmtId="43" fontId="90" fillId="0" borderId="36" xfId="17" applyNumberFormat="1" applyFont="1" applyFill="1" applyBorder="1" applyAlignment="1">
      <alignment horizontal="right"/>
    </xf>
    <xf numFmtId="10" fontId="90" fillId="0" borderId="37" xfId="10" applyNumberFormat="1" applyFont="1" applyFill="1" applyBorder="1" applyAlignment="1">
      <alignment horizontal="center"/>
    </xf>
    <xf numFmtId="0" fontId="91" fillId="0" borderId="0" xfId="0" applyFont="1" applyFill="1"/>
    <xf numFmtId="0" fontId="90" fillId="0" borderId="35" xfId="2" applyFont="1" applyFill="1" applyBorder="1" applyAlignment="1">
      <alignment horizontal="left"/>
    </xf>
    <xf numFmtId="164" fontId="90" fillId="0" borderId="36" xfId="9" applyFont="1" applyFill="1" applyBorder="1" applyAlignment="1">
      <alignment horizontal="right"/>
    </xf>
    <xf numFmtId="2" fontId="91" fillId="0" borderId="0" xfId="0" applyNumberFormat="1" applyFont="1" applyFill="1" applyAlignment="1">
      <alignment horizontal="center"/>
    </xf>
    <xf numFmtId="2" fontId="105" fillId="8" borderId="0" xfId="0" applyNumberFormat="1" applyFont="1" applyFill="1" applyAlignment="1">
      <alignment horizontal="center"/>
    </xf>
    <xf numFmtId="0" fontId="93" fillId="0" borderId="33" xfId="16" applyFont="1" applyFill="1" applyBorder="1" applyAlignment="1">
      <alignment horizontal="left"/>
    </xf>
    <xf numFmtId="43" fontId="93" fillId="0" borderId="1" xfId="17" applyNumberFormat="1" applyFont="1" applyFill="1" applyBorder="1" applyAlignment="1">
      <alignment horizontal="right"/>
    </xf>
    <xf numFmtId="0" fontId="90" fillId="17" borderId="33" xfId="16" applyFont="1" applyFill="1" applyBorder="1" applyAlignment="1">
      <alignment horizontal="left"/>
    </xf>
    <xf numFmtId="43" fontId="90" fillId="17" borderId="1" xfId="17" applyNumberFormat="1" applyFont="1" applyFill="1" applyBorder="1" applyAlignment="1">
      <alignment horizontal="right"/>
    </xf>
    <xf numFmtId="0" fontId="90" fillId="0" borderId="33" xfId="16" applyFont="1" applyFill="1" applyBorder="1" applyAlignment="1">
      <alignment horizontal="left"/>
    </xf>
    <xf numFmtId="43" fontId="90" fillId="0" borderId="1" xfId="17" applyNumberFormat="1" applyFont="1" applyFill="1" applyBorder="1" applyAlignment="1">
      <alignment horizontal="right"/>
    </xf>
    <xf numFmtId="10" fontId="90" fillId="0" borderId="34" xfId="10" applyNumberFormat="1" applyFont="1" applyFill="1" applyBorder="1" applyAlignment="1">
      <alignment horizontal="center"/>
    </xf>
    <xf numFmtId="0" fontId="90" fillId="0" borderId="33" xfId="16" applyFont="1" applyFill="1" applyBorder="1"/>
    <xf numFmtId="43" fontId="92" fillId="0" borderId="1" xfId="17" applyFont="1" applyFill="1" applyBorder="1" applyAlignment="1">
      <alignment horizontal="right"/>
    </xf>
    <xf numFmtId="0" fontId="106" fillId="0" borderId="0" xfId="0" applyFont="1"/>
    <xf numFmtId="0" fontId="106" fillId="0" borderId="0" xfId="0" applyFont="1" applyFill="1"/>
    <xf numFmtId="0" fontId="90" fillId="0" borderId="33" xfId="2" applyFont="1" applyFill="1" applyBorder="1"/>
    <xf numFmtId="164" fontId="92" fillId="0" borderId="1" xfId="9" applyFont="1" applyFill="1" applyBorder="1" applyAlignment="1">
      <alignment horizontal="right"/>
    </xf>
    <xf numFmtId="164" fontId="93" fillId="0" borderId="1" xfId="9" applyFont="1" applyFill="1" applyBorder="1" applyAlignment="1">
      <alignment horizontal="right"/>
    </xf>
    <xf numFmtId="0" fontId="93" fillId="0" borderId="33" xfId="2" applyFont="1" applyFill="1" applyBorder="1"/>
    <xf numFmtId="0" fontId="93" fillId="0" borderId="33" xfId="16" applyFont="1" applyFill="1" applyBorder="1"/>
    <xf numFmtId="0" fontId="90" fillId="8" borderId="33" xfId="16" applyFont="1" applyFill="1" applyBorder="1"/>
    <xf numFmtId="43" fontId="93" fillId="8" borderId="1" xfId="17" applyFont="1" applyFill="1" applyBorder="1" applyAlignment="1">
      <alignment horizontal="center"/>
    </xf>
    <xf numFmtId="10" fontId="93" fillId="8" borderId="34" xfId="10" applyNumberFormat="1" applyFont="1" applyFill="1" applyBorder="1" applyAlignment="1">
      <alignment horizontal="center"/>
    </xf>
    <xf numFmtId="0" fontId="90" fillId="8" borderId="33" xfId="2" applyFont="1" applyFill="1" applyBorder="1"/>
    <xf numFmtId="164" fontId="93" fillId="8" borderId="1" xfId="9" applyFont="1" applyFill="1" applyBorder="1" applyAlignment="1">
      <alignment horizontal="center"/>
    </xf>
    <xf numFmtId="0" fontId="93" fillId="17" borderId="1" xfId="16" applyFont="1" applyFill="1" applyBorder="1"/>
    <xf numFmtId="0" fontId="93" fillId="17" borderId="1" xfId="2" applyFont="1" applyFill="1" applyBorder="1"/>
    <xf numFmtId="0" fontId="90" fillId="17" borderId="33" xfId="2" applyFont="1" applyFill="1" applyBorder="1" applyAlignment="1">
      <alignment horizontal="left"/>
    </xf>
    <xf numFmtId="164" fontId="90" fillId="17" borderId="1" xfId="9" applyFont="1" applyFill="1" applyBorder="1" applyAlignment="1">
      <alignment horizontal="right"/>
    </xf>
    <xf numFmtId="2" fontId="91" fillId="17" borderId="0" xfId="0" applyNumberFormat="1" applyFont="1" applyFill="1" applyAlignment="1">
      <alignment horizontal="center"/>
    </xf>
    <xf numFmtId="0" fontId="91" fillId="17" borderId="0" xfId="0" applyFont="1" applyFill="1" applyAlignment="1">
      <alignment horizontal="center"/>
    </xf>
    <xf numFmtId="10" fontId="93" fillId="0" borderId="34" xfId="9" applyNumberFormat="1" applyFont="1" applyFill="1" applyBorder="1" applyAlignment="1">
      <alignment horizontal="center"/>
    </xf>
    <xf numFmtId="0" fontId="91" fillId="17" borderId="0" xfId="0" applyFont="1" applyFill="1"/>
    <xf numFmtId="2" fontId="105" fillId="17" borderId="0" xfId="0" applyNumberFormat="1" applyFont="1" applyFill="1" applyAlignment="1">
      <alignment horizontal="center"/>
    </xf>
    <xf numFmtId="0" fontId="71" fillId="16" borderId="39" xfId="5" applyFont="1" applyFill="1" applyBorder="1" applyAlignment="1">
      <alignment horizontal="center" vertical="center" wrapText="1"/>
    </xf>
    <xf numFmtId="0" fontId="71" fillId="16" borderId="1" xfId="5" applyFont="1" applyFill="1" applyBorder="1" applyAlignment="1">
      <alignment horizontal="center"/>
    </xf>
    <xf numFmtId="0" fontId="71" fillId="16" borderId="1" xfId="5" applyFont="1" applyFill="1" applyBorder="1" applyAlignment="1">
      <alignment horizontal="center" vertical="center"/>
    </xf>
    <xf numFmtId="0" fontId="16" fillId="0" borderId="33" xfId="11" applyFont="1" applyBorder="1"/>
    <xf numFmtId="0" fontId="16" fillId="0" borderId="1" xfId="11" applyFont="1" applyBorder="1"/>
    <xf numFmtId="164" fontId="16" fillId="0" borderId="1" xfId="11" applyNumberFormat="1" applyFont="1" applyBorder="1"/>
    <xf numFmtId="164" fontId="16" fillId="0" borderId="1" xfId="6" applyFont="1" applyBorder="1"/>
    <xf numFmtId="0" fontId="16" fillId="0" borderId="35" xfId="11" applyFont="1" applyBorder="1"/>
    <xf numFmtId="0" fontId="16" fillId="0" borderId="36" xfId="11" applyFont="1" applyBorder="1"/>
    <xf numFmtId="164" fontId="16" fillId="0" borderId="36" xfId="11" applyNumberFormat="1" applyFont="1" applyBorder="1"/>
    <xf numFmtId="164" fontId="16" fillId="0" borderId="36" xfId="6" applyFont="1" applyBorder="1"/>
    <xf numFmtId="164" fontId="71" fillId="0" borderId="1" xfId="11" applyNumberFormat="1" applyFont="1" applyBorder="1"/>
    <xf numFmtId="164" fontId="71" fillId="0" borderId="1" xfId="6" applyFont="1" applyBorder="1"/>
    <xf numFmtId="0" fontId="71" fillId="0" borderId="0" xfId="5" applyFont="1" applyAlignment="1"/>
    <xf numFmtId="0" fontId="71" fillId="0" borderId="64" xfId="5" applyFont="1" applyBorder="1" applyAlignment="1"/>
    <xf numFmtId="164" fontId="16" fillId="0" borderId="0" xfId="6" applyFont="1" applyAlignment="1">
      <alignment horizontal="center"/>
    </xf>
    <xf numFmtId="164" fontId="16" fillId="0" borderId="0" xfId="11" applyNumberFormat="1" applyFont="1" applyAlignment="1">
      <alignment horizontal="center"/>
    </xf>
    <xf numFmtId="43" fontId="16" fillId="0" borderId="0" xfId="12" applyFont="1" applyAlignment="1">
      <alignment horizontal="center"/>
    </xf>
    <xf numFmtId="168" fontId="71" fillId="17" borderId="0" xfId="5" applyNumberFormat="1" applyFont="1" applyFill="1" applyAlignment="1">
      <alignment horizontal="center" vertical="center"/>
    </xf>
    <xf numFmtId="0" fontId="0" fillId="0" borderId="0" xfId="0" applyFill="1"/>
    <xf numFmtId="0" fontId="71" fillId="16" borderId="2" xfId="5" applyFont="1" applyFill="1" applyBorder="1" applyAlignment="1">
      <alignment horizontal="center" vertical="center"/>
    </xf>
    <xf numFmtId="164" fontId="16" fillId="0" borderId="2" xfId="6" applyFont="1" applyBorder="1"/>
    <xf numFmtId="164" fontId="16" fillId="0" borderId="8" xfId="6" applyFont="1" applyBorder="1"/>
    <xf numFmtId="164" fontId="71" fillId="0" borderId="2" xfId="11" applyNumberFormat="1" applyFont="1" applyBorder="1"/>
    <xf numFmtId="0" fontId="71" fillId="17" borderId="0" xfId="5" applyFont="1" applyFill="1" applyBorder="1" applyAlignment="1">
      <alignment horizontal="center"/>
    </xf>
    <xf numFmtId="0" fontId="71" fillId="0" borderId="47" xfId="5" applyFont="1" applyFill="1" applyBorder="1" applyAlignment="1">
      <alignment horizontal="center"/>
    </xf>
    <xf numFmtId="0" fontId="71" fillId="0" borderId="47" xfId="5" applyFont="1" applyFill="1" applyBorder="1" applyAlignment="1">
      <alignment horizontal="center" vertical="center"/>
    </xf>
    <xf numFmtId="164" fontId="16" fillId="0" borderId="47" xfId="6" applyFont="1" applyFill="1" applyBorder="1"/>
    <xf numFmtId="164" fontId="71" fillId="0" borderId="61" xfId="11" applyNumberFormat="1" applyFont="1" applyFill="1" applyBorder="1"/>
    <xf numFmtId="0" fontId="0" fillId="0" borderId="47" xfId="0" applyFill="1" applyBorder="1"/>
    <xf numFmtId="164" fontId="71" fillId="0" borderId="3" xfId="11" applyNumberFormat="1" applyFont="1" applyBorder="1" applyAlignment="1">
      <alignment horizontal="center"/>
    </xf>
    <xf numFmtId="0" fontId="71" fillId="0" borderId="47" xfId="5" applyFont="1" applyBorder="1" applyAlignment="1"/>
    <xf numFmtId="0" fontId="0" fillId="0" borderId="47" xfId="0" applyBorder="1"/>
    <xf numFmtId="0" fontId="49" fillId="0" borderId="44" xfId="0" applyFont="1" applyBorder="1" applyAlignment="1">
      <alignment horizontal="center" vertical="center"/>
    </xf>
    <xf numFmtId="0" fontId="49" fillId="0" borderId="13" xfId="0" applyFont="1" applyBorder="1" applyAlignment="1">
      <alignment horizontal="center" vertical="center"/>
    </xf>
    <xf numFmtId="164" fontId="71" fillId="0" borderId="3" xfId="11" applyNumberFormat="1" applyFont="1" applyBorder="1" applyAlignment="1">
      <alignment vertical="center"/>
    </xf>
    <xf numFmtId="164" fontId="71" fillId="0" borderId="3" xfId="11" applyNumberFormat="1" applyFont="1" applyBorder="1" applyAlignment="1">
      <alignment horizontal="center" vertical="center"/>
    </xf>
    <xf numFmtId="164" fontId="0" fillId="0" borderId="0" xfId="0" applyNumberFormat="1" applyFill="1"/>
    <xf numFmtId="0" fontId="0" fillId="27" borderId="0" xfId="0" applyFill="1"/>
    <xf numFmtId="17" fontId="49" fillId="27" borderId="0" xfId="0" applyNumberFormat="1" applyFont="1" applyFill="1"/>
    <xf numFmtId="43" fontId="49" fillId="27" borderId="0" xfId="0" applyNumberFormat="1" applyFont="1" applyFill="1"/>
    <xf numFmtId="0" fontId="84" fillId="0" borderId="0" xfId="0" applyFont="1" applyFill="1" applyBorder="1" applyAlignment="1">
      <alignment horizontal="center" vertical="center"/>
    </xf>
    <xf numFmtId="0" fontId="5" fillId="0" borderId="0" xfId="0" applyFont="1" applyFill="1" applyBorder="1" applyAlignment="1">
      <alignment vertical="center"/>
    </xf>
    <xf numFmtId="4" fontId="5" fillId="0" borderId="0" xfId="0" applyNumberFormat="1" applyFont="1" applyFill="1" applyBorder="1" applyAlignment="1">
      <alignment horizontal="right" vertical="center"/>
    </xf>
    <xf numFmtId="10" fontId="5" fillId="0" borderId="0" xfId="0" applyNumberFormat="1" applyFont="1" applyFill="1" applyBorder="1" applyAlignment="1">
      <alignment horizontal="right" vertical="center"/>
    </xf>
    <xf numFmtId="0" fontId="0" fillId="0" borderId="0" xfId="0" applyFill="1" applyBorder="1"/>
    <xf numFmtId="0" fontId="49" fillId="0" borderId="0" xfId="0" applyFont="1" applyFill="1" applyBorder="1" applyAlignment="1">
      <alignment vertical="center"/>
    </xf>
    <xf numFmtId="4" fontId="49" fillId="0" borderId="0" xfId="0" applyNumberFormat="1" applyFont="1" applyFill="1" applyBorder="1" applyAlignment="1">
      <alignment horizontal="right" vertical="center"/>
    </xf>
    <xf numFmtId="10" fontId="49" fillId="0" borderId="0" xfId="0" applyNumberFormat="1" applyFont="1" applyFill="1" applyBorder="1" applyAlignment="1">
      <alignment horizontal="right" vertical="center"/>
    </xf>
    <xf numFmtId="0" fontId="49" fillId="12" borderId="0" xfId="0" applyFont="1" applyFill="1" applyBorder="1" applyAlignment="1">
      <alignment horizontal="center" vertical="center"/>
    </xf>
    <xf numFmtId="43" fontId="0" fillId="0" borderId="0" xfId="0" applyNumberFormat="1" applyAlignment="1">
      <alignment horizontal="center"/>
    </xf>
    <xf numFmtId="0" fontId="5" fillId="0" borderId="13" xfId="0" applyFont="1" applyFill="1" applyBorder="1" applyAlignment="1">
      <alignment vertical="center"/>
    </xf>
    <xf numFmtId="4" fontId="5" fillId="0" borderId="46" xfId="0" applyNumberFormat="1" applyFont="1" applyFill="1" applyBorder="1" applyAlignment="1">
      <alignment horizontal="right" vertical="center"/>
    </xf>
    <xf numFmtId="10" fontId="5" fillId="0" borderId="46" xfId="0" applyNumberFormat="1" applyFont="1" applyFill="1" applyBorder="1" applyAlignment="1">
      <alignment horizontal="right" vertical="center"/>
    </xf>
    <xf numFmtId="0" fontId="49" fillId="0" borderId="13" xfId="0" applyFont="1" applyFill="1" applyBorder="1" applyAlignment="1">
      <alignment vertical="center"/>
    </xf>
    <xf numFmtId="4" fontId="49" fillId="0" borderId="46" xfId="0" applyNumberFormat="1" applyFont="1" applyFill="1" applyBorder="1" applyAlignment="1">
      <alignment horizontal="right" vertical="center"/>
    </xf>
    <xf numFmtId="10" fontId="49" fillId="0" borderId="46" xfId="0" applyNumberFormat="1" applyFont="1" applyFill="1" applyBorder="1" applyAlignment="1">
      <alignment horizontal="right" vertical="center"/>
    </xf>
    <xf numFmtId="43" fontId="49" fillId="0" borderId="0" xfId="0" applyNumberFormat="1" applyFont="1" applyAlignment="1">
      <alignment horizontal="center"/>
    </xf>
    <xf numFmtId="0" fontId="108" fillId="0" borderId="44" xfId="13" applyFont="1" applyFill="1" applyBorder="1"/>
    <xf numFmtId="43" fontId="0" fillId="27" borderId="0" xfId="1" applyFont="1" applyFill="1"/>
    <xf numFmtId="43" fontId="49" fillId="27" borderId="0" xfId="1" applyFont="1" applyFill="1"/>
    <xf numFmtId="17" fontId="49" fillId="27" borderId="0" xfId="0" applyNumberFormat="1" applyFont="1" applyFill="1" applyAlignment="1">
      <alignment horizontal="center"/>
    </xf>
    <xf numFmtId="0" fontId="94" fillId="0" borderId="0" xfId="18" applyFont="1" applyAlignment="1">
      <alignment horizontal="center" vertical="center"/>
    </xf>
    <xf numFmtId="0" fontId="103" fillId="0" borderId="0" xfId="18" applyFont="1" applyAlignment="1">
      <alignment horizontal="center" vertical="center"/>
    </xf>
    <xf numFmtId="0" fontId="90" fillId="0" borderId="0" xfId="16" applyFont="1" applyAlignment="1">
      <alignment horizontal="center"/>
    </xf>
    <xf numFmtId="0" fontId="71" fillId="0" borderId="66" xfId="5" applyFont="1" applyBorder="1" applyAlignment="1">
      <alignment horizontal="center"/>
    </xf>
    <xf numFmtId="0" fontId="71" fillId="0" borderId="0" xfId="5" applyFont="1" applyAlignment="1">
      <alignment horizontal="center"/>
    </xf>
    <xf numFmtId="0" fontId="71" fillId="0" borderId="64" xfId="5" applyFont="1" applyBorder="1" applyAlignment="1">
      <alignment horizontal="center"/>
    </xf>
    <xf numFmtId="0" fontId="71" fillId="16" borderId="39" xfId="5" applyFont="1" applyFill="1" applyBorder="1" applyAlignment="1">
      <alignment horizontal="center" vertical="center"/>
    </xf>
    <xf numFmtId="0" fontId="71" fillId="16" borderId="1" xfId="5" applyFont="1" applyFill="1" applyBorder="1" applyAlignment="1">
      <alignment horizontal="center" vertical="center"/>
    </xf>
    <xf numFmtId="0" fontId="71" fillId="16" borderId="39" xfId="5" applyFont="1" applyFill="1" applyBorder="1" applyAlignment="1">
      <alignment horizontal="center" vertical="center" wrapText="1"/>
    </xf>
    <xf numFmtId="0" fontId="71" fillId="16" borderId="1" xfId="5" applyFont="1" applyFill="1" applyBorder="1" applyAlignment="1">
      <alignment horizontal="center" vertical="center" wrapText="1"/>
    </xf>
    <xf numFmtId="0" fontId="71" fillId="16" borderId="88" xfId="5" applyFont="1" applyFill="1" applyBorder="1" applyAlignment="1">
      <alignment horizontal="center" vertical="center"/>
    </xf>
    <xf numFmtId="0" fontId="71" fillId="16" borderId="2" xfId="5" applyFont="1" applyFill="1" applyBorder="1" applyAlignment="1">
      <alignment horizontal="center" vertical="center"/>
    </xf>
    <xf numFmtId="0" fontId="71" fillId="0" borderId="1" xfId="5" applyFont="1" applyBorder="1" applyAlignment="1">
      <alignment horizontal="left" wrapText="1"/>
    </xf>
    <xf numFmtId="0" fontId="16" fillId="0" borderId="2" xfId="11" applyFont="1" applyBorder="1" applyAlignment="1">
      <alignment horizontal="left"/>
    </xf>
    <xf numFmtId="0" fontId="16" fillId="0" borderId="3" xfId="11" applyFont="1" applyBorder="1" applyAlignment="1">
      <alignment horizontal="left"/>
    </xf>
    <xf numFmtId="0" fontId="16" fillId="0" borderId="4" xfId="11" applyFont="1" applyBorder="1" applyAlignment="1">
      <alignment horizontal="left"/>
    </xf>
    <xf numFmtId="0" fontId="16" fillId="0" borderId="2" xfId="11" applyFont="1" applyBorder="1" applyAlignment="1">
      <alignment horizontal="center"/>
    </xf>
    <xf numFmtId="0" fontId="16" fillId="0" borderId="3" xfId="11" applyFont="1" applyBorder="1" applyAlignment="1">
      <alignment horizontal="center"/>
    </xf>
    <xf numFmtId="0" fontId="16" fillId="0" borderId="4" xfId="11" applyFont="1" applyBorder="1" applyAlignment="1">
      <alignment horizontal="center"/>
    </xf>
    <xf numFmtId="0" fontId="72" fillId="16" borderId="38" xfId="5" applyFont="1" applyFill="1" applyBorder="1" applyAlignment="1">
      <alignment horizontal="center" vertical="center"/>
    </xf>
    <xf numFmtId="0" fontId="72" fillId="16" borderId="33" xfId="5" applyFont="1" applyFill="1" applyBorder="1" applyAlignment="1">
      <alignment horizontal="center" vertical="center"/>
    </xf>
    <xf numFmtId="0" fontId="71" fillId="0" borderId="41" xfId="5" applyFont="1" applyBorder="1" applyAlignment="1">
      <alignment horizontal="left" wrapText="1"/>
    </xf>
    <xf numFmtId="0" fontId="71" fillId="0" borderId="42" xfId="5" applyFont="1" applyBorder="1" applyAlignment="1">
      <alignment horizontal="left" wrapText="1"/>
    </xf>
    <xf numFmtId="0" fontId="71" fillId="0" borderId="52" xfId="5" applyFont="1" applyBorder="1" applyAlignment="1">
      <alignment horizontal="left" wrapText="1"/>
    </xf>
    <xf numFmtId="0" fontId="71" fillId="0" borderId="54" xfId="5" applyFont="1" applyBorder="1" applyAlignment="1">
      <alignment horizontal="left" wrapText="1"/>
    </xf>
    <xf numFmtId="0" fontId="71" fillId="0" borderId="55" xfId="5" applyFont="1" applyBorder="1" applyAlignment="1">
      <alignment horizontal="left" wrapText="1"/>
    </xf>
    <xf numFmtId="0" fontId="71" fillId="0" borderId="46" xfId="5" applyFont="1" applyBorder="1" applyAlignment="1">
      <alignment horizontal="left" wrapText="1"/>
    </xf>
    <xf numFmtId="0" fontId="16" fillId="0" borderId="72" xfId="11" applyFont="1" applyBorder="1" applyAlignment="1">
      <alignment horizontal="center"/>
    </xf>
    <xf numFmtId="0" fontId="16" fillId="0" borderId="73" xfId="11" applyFont="1" applyBorder="1" applyAlignment="1">
      <alignment horizontal="center"/>
    </xf>
    <xf numFmtId="0" fontId="16" fillId="0" borderId="74" xfId="11" applyFont="1" applyBorder="1" applyAlignment="1">
      <alignment horizontal="center"/>
    </xf>
    <xf numFmtId="0" fontId="16" fillId="0" borderId="57" xfId="11" applyFont="1" applyBorder="1" applyAlignment="1">
      <alignment horizontal="center"/>
    </xf>
    <xf numFmtId="0" fontId="16" fillId="0" borderId="11" xfId="11" applyFont="1" applyBorder="1" applyAlignment="1">
      <alignment horizontal="center"/>
    </xf>
    <xf numFmtId="0" fontId="16" fillId="0" borderId="75" xfId="11" applyFont="1" applyBorder="1" applyAlignment="1">
      <alignment horizontal="center"/>
    </xf>
    <xf numFmtId="0" fontId="72" fillId="22" borderId="38" xfId="5" applyFont="1" applyFill="1" applyBorder="1" applyAlignment="1">
      <alignment horizontal="center" vertical="center"/>
    </xf>
    <xf numFmtId="0" fontId="72" fillId="22" borderId="33" xfId="5" applyFont="1" applyFill="1" applyBorder="1" applyAlignment="1">
      <alignment horizontal="center" vertical="center"/>
    </xf>
    <xf numFmtId="0" fontId="71" fillId="22" borderId="39" xfId="5" applyFont="1" applyFill="1" applyBorder="1" applyAlignment="1">
      <alignment horizontal="center" vertical="center"/>
    </xf>
    <xf numFmtId="0" fontId="71" fillId="22" borderId="1" xfId="5" applyFont="1" applyFill="1" applyBorder="1" applyAlignment="1">
      <alignment horizontal="center" vertical="center"/>
    </xf>
    <xf numFmtId="0" fontId="71" fillId="22" borderId="67" xfId="5" applyFont="1" applyFill="1" applyBorder="1" applyAlignment="1">
      <alignment horizontal="center" vertical="center"/>
    </xf>
    <xf numFmtId="0" fontId="71" fillId="22" borderId="65" xfId="5" applyFont="1" applyFill="1" applyBorder="1" applyAlignment="1">
      <alignment horizontal="center" vertical="center"/>
    </xf>
    <xf numFmtId="0" fontId="71" fillId="22" borderId="39" xfId="5" applyFont="1" applyFill="1" applyBorder="1" applyAlignment="1">
      <alignment horizontal="center" vertical="center" wrapText="1"/>
    </xf>
    <xf numFmtId="0" fontId="71" fillId="22" borderId="1" xfId="5" applyFont="1" applyFill="1" applyBorder="1" applyAlignment="1">
      <alignment horizontal="center" vertical="center" wrapText="1"/>
    </xf>
    <xf numFmtId="0" fontId="71" fillId="22" borderId="68" xfId="5" applyFont="1" applyFill="1" applyBorder="1" applyAlignment="1">
      <alignment horizontal="center" vertical="center"/>
    </xf>
    <xf numFmtId="0" fontId="71" fillId="22" borderId="69" xfId="5" applyFont="1" applyFill="1" applyBorder="1" applyAlignment="1">
      <alignment horizontal="center" vertical="center"/>
    </xf>
    <xf numFmtId="0" fontId="67" fillId="0" borderId="0" xfId="13" applyFont="1" applyBorder="1" applyAlignment="1">
      <alignment horizontal="center" vertical="top"/>
    </xf>
    <xf numFmtId="0" fontId="107" fillId="0" borderId="26" xfId="0" applyFont="1" applyBorder="1" applyAlignment="1">
      <alignment horizontal="center" vertical="center"/>
    </xf>
    <xf numFmtId="0" fontId="107" fillId="0" borderId="0" xfId="0" applyFont="1" applyFill="1" applyBorder="1" applyAlignment="1">
      <alignment horizontal="center" vertical="center"/>
    </xf>
    <xf numFmtId="0" fontId="82" fillId="0" borderId="0" xfId="13" applyFont="1" applyAlignment="1">
      <alignment horizontal="center" wrapText="1"/>
    </xf>
    <xf numFmtId="0" fontId="82" fillId="0" borderId="56" xfId="13" applyFont="1" applyBorder="1" applyAlignment="1">
      <alignment horizontal="center"/>
    </xf>
    <xf numFmtId="0" fontId="82" fillId="0" borderId="45" xfId="13" applyFont="1" applyBorder="1" applyAlignment="1">
      <alignment horizontal="center"/>
    </xf>
    <xf numFmtId="0" fontId="82" fillId="0" borderId="0" xfId="13" applyFont="1" applyAlignment="1">
      <alignment horizontal="left" vertical="center" wrapText="1"/>
    </xf>
    <xf numFmtId="0" fontId="82" fillId="0" borderId="0" xfId="13" applyFont="1" applyAlignment="1">
      <alignment horizontal="center"/>
    </xf>
    <xf numFmtId="0" fontId="11" fillId="0" borderId="9" xfId="3" applyFont="1" applyBorder="1" applyAlignment="1">
      <alignment horizontal="center" vertical="center"/>
    </xf>
    <xf numFmtId="0" fontId="11" fillId="0" borderId="11" xfId="3" applyFont="1" applyBorder="1" applyAlignment="1">
      <alignment horizontal="center" vertical="center"/>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11" fillId="0" borderId="8" xfId="3" applyFont="1" applyBorder="1" applyAlignment="1">
      <alignment horizontal="center" vertical="center"/>
    </xf>
    <xf numFmtId="0" fontId="11" fillId="0" borderId="10" xfId="3" applyFont="1" applyBorder="1" applyAlignment="1">
      <alignment horizontal="center" vertical="center"/>
    </xf>
    <xf numFmtId="0" fontId="6" fillId="3" borderId="4" xfId="0" applyFont="1" applyFill="1" applyBorder="1" applyAlignment="1">
      <alignment horizontal="center" vertical="top" wrapText="1"/>
    </xf>
    <xf numFmtId="0" fontId="16" fillId="0" borderId="12" xfId="2" applyFont="1" applyBorder="1" applyAlignment="1">
      <alignment horizontal="center"/>
    </xf>
    <xf numFmtId="0" fontId="16" fillId="0" borderId="13" xfId="2" applyFont="1" applyBorder="1" applyAlignment="1">
      <alignment horizontal="center"/>
    </xf>
    <xf numFmtId="0" fontId="4" fillId="0" borderId="0" xfId="3" applyAlignment="1">
      <alignment horizontal="center"/>
    </xf>
    <xf numFmtId="0" fontId="11" fillId="0" borderId="0" xfId="3" applyFont="1" applyAlignment="1">
      <alignment horizontal="center" wrapText="1"/>
    </xf>
    <xf numFmtId="0" fontId="12" fillId="0" borderId="0" xfId="3" applyFont="1" applyAlignment="1">
      <alignment horizontal="center"/>
    </xf>
    <xf numFmtId="10" fontId="67" fillId="0" borderId="0" xfId="0" applyNumberFormat="1" applyFont="1" applyAlignment="1">
      <alignment horizontal="justify" vertical="center" wrapText="1"/>
    </xf>
    <xf numFmtId="164" fontId="52" fillId="0" borderId="0" xfId="0" applyNumberFormat="1" applyFont="1" applyAlignment="1">
      <alignment horizontal="justify" vertical="center" wrapText="1"/>
    </xf>
    <xf numFmtId="0" fontId="59" fillId="0" borderId="0" xfId="0" applyFont="1" applyAlignment="1">
      <alignment horizontal="center" vertical="center" wrapText="1"/>
    </xf>
    <xf numFmtId="0" fontId="60" fillId="0" borderId="26" xfId="0" applyFont="1" applyBorder="1" applyAlignment="1">
      <alignment horizontal="center" wrapText="1"/>
    </xf>
    <xf numFmtId="0" fontId="62" fillId="11" borderId="27" xfId="0" applyFont="1" applyFill="1" applyBorder="1" applyAlignment="1">
      <alignment horizontal="center"/>
    </xf>
    <xf numFmtId="0" fontId="62" fillId="11" borderId="28" xfId="0" applyFont="1" applyFill="1" applyBorder="1" applyAlignment="1">
      <alignment horizontal="center"/>
    </xf>
    <xf numFmtId="164" fontId="67" fillId="0" borderId="0" xfId="0" applyNumberFormat="1" applyFont="1" applyAlignment="1">
      <alignment horizontal="left" vertical="center" wrapText="1"/>
    </xf>
    <xf numFmtId="0" fontId="73" fillId="0" borderId="52" xfId="0" applyFont="1" applyBorder="1" applyAlignment="1">
      <alignment horizontal="center" wrapText="1"/>
    </xf>
    <xf numFmtId="0" fontId="73" fillId="0" borderId="53" xfId="0" applyFont="1" applyBorder="1" applyAlignment="1">
      <alignment horizontal="center" wrapText="1"/>
    </xf>
    <xf numFmtId="0" fontId="73" fillId="0" borderId="54" xfId="0" applyFont="1" applyBorder="1" applyAlignment="1">
      <alignment horizontal="center" wrapText="1"/>
    </xf>
    <xf numFmtId="0" fontId="74" fillId="0" borderId="55" xfId="0" applyFont="1" applyBorder="1" applyAlignment="1">
      <alignment horizontal="center" wrapText="1"/>
    </xf>
    <xf numFmtId="0" fontId="74" fillId="0" borderId="26" xfId="0" applyFont="1" applyBorder="1" applyAlignment="1">
      <alignment horizontal="center" wrapText="1"/>
    </xf>
    <xf numFmtId="0" fontId="74" fillId="0" borderId="46" xfId="0" applyFont="1" applyBorder="1" applyAlignment="1">
      <alignment horizontal="center" wrapText="1"/>
    </xf>
    <xf numFmtId="0" fontId="79" fillId="0" borderId="0" xfId="0" applyFont="1" applyAlignment="1">
      <alignment wrapText="1"/>
    </xf>
    <xf numFmtId="43" fontId="10" fillId="0" borderId="0" xfId="1" applyFont="1"/>
    <xf numFmtId="43" fontId="110" fillId="0" borderId="0" xfId="1" applyFont="1"/>
    <xf numFmtId="43" fontId="10" fillId="28" borderId="0" xfId="1" applyFont="1" applyFill="1"/>
    <xf numFmtId="164" fontId="110" fillId="0" borderId="0" xfId="3" applyNumberFormat="1" applyFont="1"/>
    <xf numFmtId="0" fontId="112" fillId="29" borderId="90" xfId="18" applyFont="1" applyFill="1" applyBorder="1" applyAlignment="1">
      <alignment vertical="center"/>
    </xf>
    <xf numFmtId="0" fontId="112" fillId="29" borderId="91" xfId="18" applyFont="1" applyFill="1" applyBorder="1" applyAlignment="1">
      <alignment vertical="center"/>
    </xf>
    <xf numFmtId="0" fontId="113" fillId="30" borderId="92" xfId="18" applyFont="1" applyFill="1" applyBorder="1" applyAlignment="1">
      <alignment vertical="center"/>
    </xf>
    <xf numFmtId="0" fontId="5" fillId="30" borderId="5" xfId="18" applyFont="1" applyFill="1" applyBorder="1" applyAlignment="1">
      <alignment vertical="center"/>
    </xf>
    <xf numFmtId="0" fontId="54" fillId="0" borderId="92" xfId="18" applyFont="1" applyBorder="1" applyAlignment="1">
      <alignment vertical="center"/>
    </xf>
    <xf numFmtId="4" fontId="50" fillId="0" borderId="5" xfId="18" applyNumberFormat="1" applyFont="1" applyBorder="1" applyAlignment="1">
      <alignment horizontal="right" vertical="center"/>
    </xf>
    <xf numFmtId="0" fontId="50" fillId="30" borderId="5" xfId="18" applyFont="1" applyFill="1" applyBorder="1" applyAlignment="1">
      <alignment vertical="center"/>
    </xf>
    <xf numFmtId="4" fontId="50" fillId="30" borderId="5" xfId="18" applyNumberFormat="1" applyFont="1" applyFill="1" applyBorder="1" applyAlignment="1">
      <alignment horizontal="right" vertical="center"/>
    </xf>
    <xf numFmtId="0" fontId="50" fillId="0" borderId="5" xfId="18" applyFont="1" applyBorder="1" applyAlignment="1">
      <alignment horizontal="center" vertical="center"/>
    </xf>
    <xf numFmtId="0" fontId="54" fillId="30" borderId="92" xfId="18" applyFont="1" applyFill="1" applyBorder="1" applyAlignment="1">
      <alignment vertical="center"/>
    </xf>
    <xf numFmtId="0" fontId="54" fillId="30" borderId="5" xfId="18" applyFont="1" applyFill="1" applyBorder="1" applyAlignment="1">
      <alignment horizontal="center" vertical="center"/>
    </xf>
    <xf numFmtId="0" fontId="113" fillId="0" borderId="92" xfId="18" applyFont="1" applyBorder="1" applyAlignment="1">
      <alignment vertical="center"/>
    </xf>
    <xf numFmtId="0" fontId="113" fillId="0" borderId="5" xfId="18" applyFont="1" applyBorder="1" applyAlignment="1">
      <alignment vertical="center"/>
    </xf>
    <xf numFmtId="0" fontId="50" fillId="30" borderId="5" xfId="18" applyFont="1" applyFill="1" applyBorder="1" applyAlignment="1">
      <alignment horizontal="right" vertical="center"/>
    </xf>
    <xf numFmtId="0" fontId="50" fillId="30" borderId="5" xfId="18" applyFont="1" applyFill="1" applyBorder="1" applyAlignment="1">
      <alignment horizontal="center" vertical="center"/>
    </xf>
    <xf numFmtId="4" fontId="51" fillId="0" borderId="5" xfId="18" applyNumberFormat="1" applyFont="1" applyBorder="1" applyAlignment="1">
      <alignment horizontal="right" vertical="center"/>
    </xf>
    <xf numFmtId="0" fontId="111" fillId="0" borderId="0" xfId="18" applyFont="1" applyAlignment="1">
      <alignment horizontal="center" vertical="center"/>
    </xf>
    <xf numFmtId="0" fontId="112" fillId="0" borderId="0" xfId="18" applyFont="1" applyAlignment="1">
      <alignment horizontal="center" vertical="center"/>
    </xf>
    <xf numFmtId="0" fontId="114" fillId="0" borderId="0" xfId="0" applyFont="1" applyAlignment="1">
      <alignment horizontal="center" vertical="center" wrapText="1"/>
    </xf>
    <xf numFmtId="0" fontId="115" fillId="0" borderId="0" xfId="0" applyFont="1" applyAlignment="1">
      <alignment horizontal="center" vertical="center"/>
    </xf>
    <xf numFmtId="0" fontId="116" fillId="0" borderId="0" xfId="3" applyFont="1"/>
    <xf numFmtId="0" fontId="110" fillId="0" borderId="0" xfId="3" applyFont="1" applyAlignment="1">
      <alignment horizontal="center"/>
    </xf>
    <xf numFmtId="0" fontId="10" fillId="0" borderId="0" xfId="3" applyFont="1"/>
    <xf numFmtId="0" fontId="110" fillId="0" borderId="0" xfId="3" applyFont="1" applyAlignment="1">
      <alignment horizontal="center" wrapText="1"/>
    </xf>
    <xf numFmtId="2" fontId="110" fillId="16" borderId="13" xfId="20" applyNumberFormat="1" applyFont="1" applyFill="1" applyBorder="1" applyAlignment="1">
      <alignment horizontal="center" wrapText="1"/>
    </xf>
    <xf numFmtId="0" fontId="10" fillId="0" borderId="0" xfId="3" applyFont="1" applyAlignment="1">
      <alignment horizontal="center" wrapText="1"/>
    </xf>
    <xf numFmtId="2" fontId="110" fillId="0" borderId="44" xfId="20" applyNumberFormat="1" applyFont="1" applyBorder="1" applyAlignment="1">
      <alignment horizontal="center"/>
    </xf>
    <xf numFmtId="2" fontId="110" fillId="0" borderId="44" xfId="20" applyNumberFormat="1" applyFont="1" applyBorder="1" applyAlignment="1">
      <alignment horizontal="center" wrapText="1"/>
    </xf>
    <xf numFmtId="43" fontId="110" fillId="0" borderId="44" xfId="1" applyFont="1" applyBorder="1"/>
    <xf numFmtId="39" fontId="10" fillId="0" borderId="44" xfId="20" applyNumberFormat="1" applyFont="1" applyBorder="1"/>
    <xf numFmtId="0" fontId="10" fillId="0" borderId="89" xfId="3" applyFont="1" applyBorder="1"/>
    <xf numFmtId="39" fontId="110" fillId="0" borderId="13" xfId="20" applyNumberFormat="1" applyFont="1" applyBorder="1"/>
    <xf numFmtId="164" fontId="10" fillId="0" borderId="44" xfId="9" applyFont="1" applyBorder="1"/>
    <xf numFmtId="39" fontId="110" fillId="0" borderId="44" xfId="20" applyNumberFormat="1" applyFont="1" applyBorder="1"/>
    <xf numFmtId="2" fontId="110" fillId="0" borderId="44" xfId="20" applyNumberFormat="1" applyFont="1" applyBorder="1"/>
    <xf numFmtId="2" fontId="10" fillId="0" borderId="44" xfId="20" applyNumberFormat="1" applyFont="1" applyBorder="1"/>
    <xf numFmtId="43" fontId="10" fillId="0" borderId="44" xfId="1" applyFont="1" applyBorder="1"/>
    <xf numFmtId="39" fontId="110" fillId="0" borderId="12" xfId="20" applyNumberFormat="1" applyFont="1" applyBorder="1"/>
    <xf numFmtId="43" fontId="110" fillId="0" borderId="12" xfId="1" applyFont="1" applyBorder="1"/>
    <xf numFmtId="170" fontId="10" fillId="0" borderId="0" xfId="1" applyNumberFormat="1" applyFont="1"/>
    <xf numFmtId="43" fontId="10" fillId="0" borderId="0" xfId="3" applyNumberFormat="1" applyFont="1"/>
    <xf numFmtId="164" fontId="10" fillId="0" borderId="0" xfId="3" applyNumberFormat="1" applyFont="1"/>
    <xf numFmtId="0" fontId="110" fillId="0" borderId="0" xfId="3" applyFont="1"/>
    <xf numFmtId="171" fontId="10" fillId="0" borderId="0" xfId="3" applyNumberFormat="1" applyFont="1"/>
    <xf numFmtId="164" fontId="10" fillId="0" borderId="0" xfId="1" applyNumberFormat="1" applyFont="1"/>
    <xf numFmtId="170" fontId="110" fillId="0" borderId="0" xfId="1" applyNumberFormat="1" applyFont="1"/>
    <xf numFmtId="172" fontId="10" fillId="0" borderId="0" xfId="1" applyNumberFormat="1" applyFont="1"/>
    <xf numFmtId="173" fontId="10" fillId="0" borderId="0" xfId="1" applyNumberFormat="1" applyFont="1"/>
    <xf numFmtId="164" fontId="116" fillId="0" borderId="0" xfId="3" applyNumberFormat="1" applyFont="1"/>
    <xf numFmtId="2" fontId="117" fillId="16" borderId="13" xfId="20" applyNumberFormat="1" applyFont="1" applyFill="1" applyBorder="1" applyAlignment="1">
      <alignment horizontal="center" wrapText="1"/>
    </xf>
    <xf numFmtId="2" fontId="117" fillId="16" borderId="55" xfId="20" applyNumberFormat="1" applyFont="1" applyFill="1" applyBorder="1" applyAlignment="1">
      <alignment horizontal="center" wrapText="1"/>
    </xf>
    <xf numFmtId="2" fontId="117" fillId="0" borderId="44" xfId="20" applyNumberFormat="1" applyFont="1" applyBorder="1" applyAlignment="1">
      <alignment horizontal="center"/>
    </xf>
    <xf numFmtId="2" fontId="117" fillId="0" borderId="56" xfId="20" applyNumberFormat="1" applyFont="1" applyBorder="1" applyAlignment="1">
      <alignment horizontal="center" wrapText="1"/>
    </xf>
    <xf numFmtId="43" fontId="117" fillId="0" borderId="44" xfId="1" applyFont="1" applyBorder="1"/>
    <xf numFmtId="10" fontId="117" fillId="0" borderId="56" xfId="3" applyNumberFormat="1" applyFont="1" applyBorder="1" applyAlignment="1">
      <alignment wrapText="1"/>
    </xf>
    <xf numFmtId="39" fontId="118" fillId="0" borderId="44" xfId="20" applyNumberFormat="1" applyFont="1" applyBorder="1"/>
    <xf numFmtId="0" fontId="117" fillId="0" borderId="56" xfId="3" applyFont="1" applyBorder="1" applyAlignment="1">
      <alignment wrapText="1"/>
    </xf>
    <xf numFmtId="0" fontId="117" fillId="0" borderId="52" xfId="3" applyFont="1" applyBorder="1" applyAlignment="1">
      <alignment wrapText="1"/>
    </xf>
    <xf numFmtId="0" fontId="118" fillId="0" borderId="89" xfId="3" applyFont="1" applyBorder="1"/>
    <xf numFmtId="0" fontId="118" fillId="0" borderId="89" xfId="3" applyFont="1" applyBorder="1" applyAlignment="1">
      <alignment wrapText="1"/>
    </xf>
    <xf numFmtId="39" fontId="117" fillId="0" borderId="13" xfId="20" applyNumberFormat="1" applyFont="1" applyBorder="1"/>
    <xf numFmtId="0" fontId="118" fillId="0" borderId="44" xfId="3" applyFont="1" applyBorder="1"/>
    <xf numFmtId="39" fontId="117" fillId="0" borderId="44" xfId="20" applyNumberFormat="1" applyFont="1" applyBorder="1"/>
    <xf numFmtId="2" fontId="117" fillId="0" borderId="44" xfId="20" applyNumberFormat="1" applyFont="1" applyBorder="1"/>
    <xf numFmtId="0" fontId="118" fillId="0" borderId="56" xfId="3" applyFont="1" applyBorder="1" applyAlignment="1">
      <alignment wrapText="1"/>
    </xf>
    <xf numFmtId="2" fontId="117" fillId="0" borderId="56" xfId="20" applyNumberFormat="1" applyFont="1" applyBorder="1" applyAlignment="1">
      <alignment wrapText="1"/>
    </xf>
    <xf numFmtId="2" fontId="118" fillId="0" borderId="44" xfId="20" applyNumberFormat="1" applyFont="1" applyBorder="1"/>
    <xf numFmtId="43" fontId="118" fillId="0" borderId="44" xfId="1" applyFont="1" applyBorder="1"/>
    <xf numFmtId="9" fontId="117" fillId="0" borderId="56" xfId="3" applyNumberFormat="1" applyFont="1" applyBorder="1" applyAlignment="1">
      <alignment wrapText="1"/>
    </xf>
    <xf numFmtId="39" fontId="117" fillId="0" borderId="12" xfId="20" applyNumberFormat="1" applyFont="1" applyBorder="1"/>
    <xf numFmtId="9" fontId="117" fillId="0" borderId="52" xfId="3" applyNumberFormat="1" applyFont="1" applyBorder="1" applyAlignment="1">
      <alignment wrapText="1"/>
    </xf>
    <xf numFmtId="43" fontId="118" fillId="0" borderId="0" xfId="1" applyFont="1"/>
    <xf numFmtId="43" fontId="118" fillId="0" borderId="0" xfId="1" applyFont="1" applyAlignment="1">
      <alignment wrapText="1"/>
    </xf>
    <xf numFmtId="164" fontId="118" fillId="0" borderId="0" xfId="3" applyNumberFormat="1" applyFont="1"/>
    <xf numFmtId="43" fontId="118" fillId="0" borderId="0" xfId="3" applyNumberFormat="1" applyFont="1"/>
    <xf numFmtId="2" fontId="118" fillId="0" borderId="0" xfId="3" applyNumberFormat="1" applyFont="1"/>
    <xf numFmtId="0" fontId="118" fillId="0" borderId="0" xfId="3" applyFont="1"/>
    <xf numFmtId="0" fontId="119" fillId="0" borderId="0" xfId="3" applyFont="1"/>
    <xf numFmtId="43" fontId="117" fillId="0" borderId="0" xfId="1" applyFont="1"/>
    <xf numFmtId="164" fontId="117" fillId="0" borderId="0" xfId="3" applyNumberFormat="1" applyFont="1"/>
    <xf numFmtId="164" fontId="117" fillId="0" borderId="0" xfId="3" applyNumberFormat="1" applyFont="1" applyAlignment="1">
      <alignment wrapText="1"/>
    </xf>
    <xf numFmtId="0" fontId="119" fillId="0" borderId="0" xfId="3" applyFont="1" applyAlignment="1">
      <alignment wrapText="1"/>
    </xf>
    <xf numFmtId="0" fontId="117" fillId="16" borderId="46" xfId="3" applyFont="1" applyFill="1" applyBorder="1" applyAlignment="1">
      <alignment horizontal="center" wrapText="1"/>
    </xf>
    <xf numFmtId="0" fontId="118" fillId="0" borderId="45" xfId="3" applyFont="1" applyBorder="1"/>
    <xf numFmtId="2" fontId="117" fillId="0" borderId="45" xfId="20" applyNumberFormat="1" applyFont="1" applyBorder="1" applyAlignment="1">
      <alignment horizontal="left"/>
    </xf>
    <xf numFmtId="2" fontId="118" fillId="0" borderId="45" xfId="20" applyNumberFormat="1" applyFont="1" applyBorder="1"/>
    <xf numFmtId="2" fontId="118" fillId="0" borderId="54" xfId="20" applyNumberFormat="1" applyFont="1" applyBorder="1"/>
    <xf numFmtId="2" fontId="117" fillId="0" borderId="46" xfId="20" applyNumberFormat="1" applyFont="1" applyBorder="1"/>
    <xf numFmtId="0" fontId="118" fillId="0" borderId="45" xfId="0" applyFont="1" applyBorder="1" applyAlignment="1">
      <alignment vertical="center" wrapText="1"/>
    </xf>
    <xf numFmtId="2" fontId="117" fillId="0" borderId="45" xfId="20" applyNumberFormat="1" applyFont="1" applyBorder="1"/>
    <xf numFmtId="2" fontId="118" fillId="0" borderId="45" xfId="20" applyNumberFormat="1" applyFont="1" applyBorder="1" applyAlignment="1">
      <alignment wrapText="1"/>
    </xf>
    <xf numFmtId="2" fontId="117" fillId="0" borderId="54" xfId="20" applyNumberFormat="1" applyFont="1" applyBorder="1"/>
    <xf numFmtId="0" fontId="118" fillId="0" borderId="0" xfId="3" applyFont="1" applyAlignment="1">
      <alignment horizontal="right"/>
    </xf>
  </cellXfs>
  <cellStyles count="21">
    <cellStyle name="Comma" xfId="1" builtinId="3"/>
    <cellStyle name="Comma 17 2 2 85" xfId="12" xr:uid="{8E12357A-2C56-414A-AE7B-BE972EEF1190}"/>
    <cellStyle name="Comma 2" xfId="4" xr:uid="{00000000-0005-0000-0000-000001000000}"/>
    <cellStyle name="Comma 2 2" xfId="9" xr:uid="{D602A517-E2E7-4002-A392-5878CD36240D}"/>
    <cellStyle name="Comma 3" xfId="6" xr:uid="{00000000-0005-0000-0000-000002000000}"/>
    <cellStyle name="Comma 4" xfId="14" xr:uid="{403E910A-FD62-45DD-B599-F5C42A033F71}"/>
    <cellStyle name="Comma 5" xfId="17" xr:uid="{DA296D11-F983-4055-AAB0-CD1C0DF8489E}"/>
    <cellStyle name="Comma 6" xfId="19" xr:uid="{BCE3FB82-5269-4C7B-BC98-85C984C5B11F}"/>
    <cellStyle name="Comma_Summary-States-Stock.December.2005" xfId="8" xr:uid="{22385A91-DC29-4235-B46D-87F48CE4706B}"/>
    <cellStyle name="Currency 2" xfId="15" xr:uid="{B2FEF4E1-0090-4981-B02D-473E431995E8}"/>
    <cellStyle name="Normal" xfId="0" builtinId="0"/>
    <cellStyle name="Normal 2" xfId="2" xr:uid="{00000000-0005-0000-0000-000004000000}"/>
    <cellStyle name="Normal 2 2" xfId="11" xr:uid="{B5F1799C-DC14-4328-B25B-98315E895390}"/>
    <cellStyle name="Normal 3" xfId="3" xr:uid="{00000000-0005-0000-0000-000005000000}"/>
    <cellStyle name="Normal 4" xfId="13" xr:uid="{5761C0F8-A01E-4721-A6A8-7C19E3F1B6B9}"/>
    <cellStyle name="Normal 5" xfId="16" xr:uid="{2781068C-D446-4FE1-A2D5-E0F6629DBDE4}"/>
    <cellStyle name="Normal 6" xfId="18" xr:uid="{D08858F0-1DAE-4CD2-86A5-6B550B31EE76}"/>
    <cellStyle name="Normal_Sheet1 2" xfId="20" xr:uid="{C1DD4351-BE91-4565-9A1D-5335F8E89E72}"/>
    <cellStyle name="Normal_Summary-States-Stock.December.2005_Multilateral-Debt-Stock-  June 2007-State-by-State 2" xfId="5" xr:uid="{00000000-0005-0000-0000-000006000000}"/>
    <cellStyle name="Percent" xfId="7" builtinId="5"/>
    <cellStyle name="Percent 2" xfId="10" xr:uid="{9E8299A0-E413-444F-9267-76FA998B840D}"/>
  </cellStyles>
  <dxfs count="31">
    <dxf>
      <font>
        <strike val="0"/>
        <outline val="0"/>
        <shadow val="0"/>
        <u val="none"/>
        <vertAlign val="baseline"/>
        <sz val="10"/>
        <color rgb="FFFF0000"/>
      </font>
      <border diagonalUp="0" diagonalDown="0" outline="0">
        <left/>
        <right style="medium">
          <color indexed="64"/>
        </right>
        <top style="medium">
          <color indexed="64"/>
        </top>
        <bottom style="medium">
          <color indexed="64"/>
        </bottom>
      </border>
    </dxf>
    <dxf>
      <font>
        <strike val="0"/>
        <outline val="0"/>
        <shadow val="0"/>
        <u val="none"/>
        <vertAlign val="baseline"/>
        <sz val="10"/>
        <color rgb="FFFF0000"/>
      </font>
      <alignment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sz val="10"/>
        <color rgb="FFFF000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numFmt numFmtId="2" formatCode="0.00"/>
    </dxf>
    <dxf>
      <font>
        <b/>
        <i val="0"/>
        <strike val="0"/>
        <condense val="0"/>
        <extend val="0"/>
        <outline val="0"/>
        <shadow val="0"/>
        <u val="none"/>
        <vertAlign val="baseline"/>
        <sz val="10"/>
        <color auto="1"/>
        <name val="Arial"/>
        <scheme val="none"/>
      </font>
      <numFmt numFmtId="2" formatCode="0.00"/>
      <fill>
        <patternFill patternType="solid">
          <fgColor indexed="64"/>
          <bgColor theme="4" tint="0.39997558519241921"/>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0"/>
      </font>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medium">
          <color indexed="64"/>
        </left>
        <right/>
        <top style="medium">
          <color indexed="64"/>
        </top>
        <bottom/>
      </border>
      <protection locked="1" hidden="0"/>
    </dxf>
    <dxf>
      <font>
        <b val="0"/>
        <i val="0"/>
        <strike val="0"/>
        <condense val="0"/>
        <extend val="0"/>
        <outline val="0"/>
        <shadow val="0"/>
        <u val="none"/>
        <vertAlign val="baseline"/>
        <sz val="20"/>
        <color auto="1"/>
        <name val="Arial"/>
        <scheme val="none"/>
      </font>
      <numFmt numFmtId="174" formatCode="#,##0.000000000_ ;\-#,##0.000000000\ "/>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border>
      <protection locked="1" hidden="0"/>
    </dxf>
    <dxf>
      <font>
        <b val="0"/>
        <i val="0"/>
        <strike val="0"/>
        <condense val="0"/>
        <extend val="0"/>
        <outline val="0"/>
        <shadow val="0"/>
        <u val="none"/>
        <vertAlign val="baseline"/>
        <sz val="26"/>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style="medium">
          <color indexed="64"/>
        </right>
        <top style="medium">
          <color indexed="64"/>
        </top>
        <bottom/>
      </border>
      <protection locked="1" hidden="0"/>
    </dxf>
    <dxf>
      <border>
        <top style="medium">
          <color rgb="FF000000"/>
        </top>
      </border>
    </dxf>
    <dxf>
      <border>
        <bottom style="medium">
          <color rgb="FF000000"/>
        </bottom>
      </border>
    </dxf>
    <dxf>
      <border diagonalUp="0" diagonalDown="0">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B388D8-20FA-45E2-B5E2-0458D37BD9E0}" name="Table135" displayName="Table135" ref="A5:M56" totalsRowShown="0" headerRowDxfId="4" dataDxfId="3" headerRowBorderDxfId="29" tableBorderDxfId="30" totalsRowBorderDxfId="28" headerRowCellStyle="Normal_Sheet1 2">
  <autoFilter ref="A5:M56" xr:uid="{F53F130D-ED9A-4340-88D9-EF9FCE1A0E25}"/>
  <tableColumns count="13">
    <tableColumn id="1" xr3:uid="{023E1104-BED4-4D39-9C9D-6F8F58616F71}" name="Category" dataDxfId="0" totalsRowDxfId="27"/>
    <tableColumn id="2" xr3:uid="{00E57696-D63E-4F37-82E7-DC07449A7AF4}" name="Principal" dataDxfId="14" totalsRowDxfId="26"/>
    <tableColumn id="3" xr3:uid="{BDC287B9-30F6-4299-96E3-75BEC89576B4}" name="Interest Fee" dataDxfId="13" totalsRowDxfId="25"/>
    <tableColumn id="4" xr3:uid="{3F5DAEEB-F535-45D2-B63E-0E2768198BE9}" name="Service Fee" dataDxfId="12" totalsRowDxfId="24"/>
    <tableColumn id="5" xr3:uid="{84EF297C-3BA4-4DB5-BDA6-663FE6384EE6}" name="Deferred Principal" dataDxfId="11" totalsRowDxfId="23"/>
    <tableColumn id="6" xr3:uid="{C023A9E1-1D1D-4C42-BA56-A8218AD098A6}" name="Deferred Interest" dataDxfId="10" totalsRowDxfId="22"/>
    <tableColumn id="7" xr3:uid="{69EC39F2-EA74-47F3-B3EF-055996B7C40E}" name="Deferred Service Charge" dataDxfId="9" totalsRowDxfId="21"/>
    <tableColumn id="8" xr3:uid="{317B0012-8672-4316-9F7F-DB7ABFEFA49A}" name="Penalty Interest " dataDxfId="8" totalsRowDxfId="20"/>
    <tableColumn id="9" xr3:uid="{0846201A-9564-41FD-B2B8-6B021894DBE4}" name=" Waiver/ Credit" dataDxfId="7" totalsRowDxfId="19"/>
    <tableColumn id="10" xr3:uid="{5B4F6564-5826-4CC1-A069-B7986CDA38FB}" name="Commitment Charges" dataDxfId="6" totalsRowDxfId="18"/>
    <tableColumn id="11" xr3:uid="{17DB2694-87AC-465E-B3EF-87F25FC4440C}" name="Other Charges" dataDxfId="5" totalsRowDxfId="17"/>
    <tableColumn id="12" xr3:uid="{4D7D3789-1160-49BB-B000-76BB1788E89D}" name="Total" dataDxfId="2" totalsRowDxfId="16"/>
    <tableColumn id="13" xr3:uid="{5CC00028-A74C-417A-B8FA-0A8259F73F6F}" name="Percentage of Total" dataDxfId="1" totalsRowDxfId="15"/>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211DC-EABC-40B7-AB08-C8E03CDE2175}">
  <dimension ref="B3:O13"/>
  <sheetViews>
    <sheetView zoomScale="82" zoomScaleNormal="82" workbookViewId="0">
      <selection activeCell="I2" sqref="I2"/>
    </sheetView>
  </sheetViews>
  <sheetFormatPr defaultRowHeight="12.75"/>
  <cols>
    <col min="1" max="1" width="4.28515625" customWidth="1"/>
    <col min="3" max="3" width="36.5703125" customWidth="1"/>
    <col min="4" max="4" width="29.7109375" customWidth="1"/>
    <col min="5" max="5" width="29.5703125" customWidth="1"/>
    <col min="6" max="6" width="18.28515625" customWidth="1"/>
    <col min="7" max="7" width="4.85546875" customWidth="1"/>
    <col min="8" max="8" width="22.5703125" customWidth="1"/>
    <col min="9" max="9" width="25.85546875" customWidth="1"/>
    <col min="10" max="10" width="24.7109375" customWidth="1"/>
    <col min="11" max="11" width="12.7109375" customWidth="1"/>
    <col min="12" max="12" width="4.28515625" customWidth="1"/>
    <col min="13" max="13" width="12.140625" customWidth="1"/>
    <col min="14" max="14" width="14.5703125" customWidth="1"/>
    <col min="15" max="15" width="15.140625" customWidth="1"/>
  </cols>
  <sheetData>
    <row r="3" spans="2:15" ht="15">
      <c r="B3" s="480" t="s">
        <v>600</v>
      </c>
      <c r="C3" s="480"/>
      <c r="D3" s="480"/>
      <c r="E3" s="480"/>
      <c r="F3" s="480"/>
    </row>
    <row r="4" spans="2:15" ht="15.75">
      <c r="B4" s="299"/>
      <c r="C4" s="300"/>
      <c r="D4" s="300"/>
      <c r="E4" s="300"/>
      <c r="F4" s="300"/>
    </row>
    <row r="5" spans="2:15" ht="15.75" thickBot="1">
      <c r="B5" s="480" t="s">
        <v>609</v>
      </c>
      <c r="C5" s="480"/>
      <c r="D5" s="480"/>
      <c r="E5" s="480"/>
      <c r="F5" s="480"/>
      <c r="H5" s="481" t="s">
        <v>608</v>
      </c>
      <c r="I5" s="481"/>
      <c r="J5" s="481"/>
      <c r="K5" s="481"/>
      <c r="L5" s="481"/>
    </row>
    <row r="6" spans="2:15" ht="63.75">
      <c r="B6" s="301"/>
      <c r="C6" s="302" t="s">
        <v>515</v>
      </c>
      <c r="D6" s="303" t="s">
        <v>601</v>
      </c>
      <c r="E6" s="303" t="s">
        <v>604</v>
      </c>
      <c r="F6" s="304" t="s">
        <v>602</v>
      </c>
      <c r="H6" s="221" t="s">
        <v>515</v>
      </c>
      <c r="I6" s="222" t="s">
        <v>585</v>
      </c>
      <c r="J6" s="222" t="s">
        <v>610</v>
      </c>
      <c r="K6" s="304" t="str">
        <f>F6</f>
        <v xml:space="preserve">% of Total </v>
      </c>
      <c r="M6" s="221" t="s">
        <v>515</v>
      </c>
      <c r="N6" s="222" t="s">
        <v>611</v>
      </c>
      <c r="O6" s="222" t="s">
        <v>612</v>
      </c>
    </row>
    <row r="7" spans="2:15" ht="38.25">
      <c r="B7" s="305" t="s">
        <v>576</v>
      </c>
      <c r="C7" s="306" t="s">
        <v>577</v>
      </c>
      <c r="D7" s="307">
        <v>27162.629999999997</v>
      </c>
      <c r="E7" s="307">
        <v>8322629.8319999995</v>
      </c>
      <c r="F7" s="308">
        <v>0.32381700049657464</v>
      </c>
      <c r="H7" s="223" t="s">
        <v>577</v>
      </c>
      <c r="I7" s="224">
        <v>22083.439999999999</v>
      </c>
      <c r="J7" s="224">
        <v>6750907.6100000003</v>
      </c>
      <c r="K7" s="224">
        <f>J7/J$13*100</f>
        <v>30.165363185284001</v>
      </c>
      <c r="M7" s="223" t="s">
        <v>577</v>
      </c>
      <c r="N7" s="347">
        <f>(D7-I7)/I7*100</f>
        <v>22.999994566063979</v>
      </c>
      <c r="O7" s="347">
        <f>(E7-J7)/J7*100</f>
        <v>23.281643192269954</v>
      </c>
    </row>
    <row r="8" spans="2:15" ht="15.75">
      <c r="B8" s="309"/>
      <c r="C8" s="310" t="s">
        <v>582</v>
      </c>
      <c r="D8" s="311">
        <v>22887.96</v>
      </c>
      <c r="E8" s="311">
        <v>7012870.9439999992</v>
      </c>
      <c r="F8" s="312">
        <v>0.27285688295594279</v>
      </c>
      <c r="H8" s="225" t="s">
        <v>578</v>
      </c>
      <c r="I8" s="231">
        <v>17834.756936860002</v>
      </c>
      <c r="J8" s="227">
        <v>5475270.3796160202</v>
      </c>
      <c r="K8" s="227">
        <f t="shared" ref="K8:K13" si="0">J8/J$13*100</f>
        <v>24.465379928187911</v>
      </c>
      <c r="M8" s="225" t="s">
        <v>578</v>
      </c>
      <c r="N8" s="348">
        <f t="shared" ref="N8:N13" si="1">(D8-I8)/I8*100</f>
        <v>28.333456301253452</v>
      </c>
      <c r="O8" s="349">
        <f t="shared" ref="O8:O13" si="2">(E8-J8)/J8*100</f>
        <v>28.082641728677711</v>
      </c>
    </row>
    <row r="9" spans="2:15" ht="25.5">
      <c r="B9" s="313"/>
      <c r="C9" s="314" t="s">
        <v>583</v>
      </c>
      <c r="D9" s="315">
        <v>4274.67</v>
      </c>
      <c r="E9" s="315">
        <v>1309758.888</v>
      </c>
      <c r="F9" s="316">
        <v>5.0960117540631851E-2</v>
      </c>
      <c r="H9" s="225" t="s">
        <v>579</v>
      </c>
      <c r="I9" s="226">
        <v>4248.6839881399992</v>
      </c>
      <c r="J9" s="227">
        <v>1304345.9843589799</v>
      </c>
      <c r="K9" s="227">
        <f t="shared" si="0"/>
        <v>5.8282637847350705</v>
      </c>
      <c r="M9" s="225" t="s">
        <v>579</v>
      </c>
      <c r="N9" s="348">
        <f t="shared" si="1"/>
        <v>0.6116249627541045</v>
      </c>
      <c r="O9" s="352">
        <f t="shared" si="2"/>
        <v>0.41498986510702141</v>
      </c>
    </row>
    <row r="10" spans="2:15" ht="38.25">
      <c r="B10" s="317" t="s">
        <v>580</v>
      </c>
      <c r="C10" s="318" t="s">
        <v>581</v>
      </c>
      <c r="D10" s="319">
        <v>56720.0258159269</v>
      </c>
      <c r="E10" s="319">
        <v>17379015.91</v>
      </c>
      <c r="F10" s="320">
        <v>0.67618299950342542</v>
      </c>
      <c r="H10" s="228" t="s">
        <v>581</v>
      </c>
      <c r="I10" s="224">
        <v>51124.5</v>
      </c>
      <c r="J10" s="224">
        <v>15695221.5</v>
      </c>
      <c r="K10" s="224">
        <f t="shared" si="0"/>
        <v>70.131615505989402</v>
      </c>
      <c r="M10" s="228" t="s">
        <v>581</v>
      </c>
      <c r="N10" s="347">
        <f t="shared" si="1"/>
        <v>10.944900812578901</v>
      </c>
      <c r="O10" s="347">
        <f t="shared" si="2"/>
        <v>10.728070387538017</v>
      </c>
    </row>
    <row r="11" spans="2:15" ht="16.5" thickBot="1">
      <c r="B11" s="321"/>
      <c r="C11" s="322" t="s">
        <v>582</v>
      </c>
      <c r="D11" s="315">
        <v>43775.444157963451</v>
      </c>
      <c r="E11" s="323">
        <v>13412796.09</v>
      </c>
      <c r="F11" s="316">
        <v>0.52186526203968564</v>
      </c>
      <c r="H11" s="225" t="s">
        <v>582</v>
      </c>
      <c r="I11" s="232">
        <v>39749.550000000003</v>
      </c>
      <c r="J11" s="227">
        <v>12151437.66</v>
      </c>
      <c r="K11" s="227">
        <f t="shared" si="0"/>
        <v>54.296777768706207</v>
      </c>
      <c r="M11" s="225" t="s">
        <v>582</v>
      </c>
      <c r="N11" s="348">
        <f t="shared" si="1"/>
        <v>10.128150275823119</v>
      </c>
      <c r="O11" s="350">
        <f t="shared" si="2"/>
        <v>10.380322602914129</v>
      </c>
    </row>
    <row r="12" spans="2:15" ht="15.75">
      <c r="B12" s="324"/>
      <c r="C12" s="325" t="s">
        <v>583</v>
      </c>
      <c r="D12" s="326">
        <v>12944.581657963447</v>
      </c>
      <c r="E12" s="327">
        <v>3966219.82</v>
      </c>
      <c r="F12" s="328">
        <v>0.15431773746373972</v>
      </c>
      <c r="H12" s="225" t="s">
        <v>583</v>
      </c>
      <c r="I12" s="226">
        <v>11374.95</v>
      </c>
      <c r="J12" s="227">
        <v>3477321</v>
      </c>
      <c r="K12" s="227">
        <f t="shared" si="0"/>
        <v>15.537859046009805</v>
      </c>
      <c r="M12" s="225" t="s">
        <v>583</v>
      </c>
      <c r="N12" s="353">
        <f t="shared" si="1"/>
        <v>13.799020285482097</v>
      </c>
      <c r="O12" s="351">
        <f t="shared" si="2"/>
        <v>14.059640165518219</v>
      </c>
    </row>
    <row r="13" spans="2:15" ht="26.25" thickBot="1">
      <c r="B13" s="329" t="s">
        <v>603</v>
      </c>
      <c r="C13" s="330" t="s">
        <v>584</v>
      </c>
      <c r="D13" s="331">
        <v>83882.655815926904</v>
      </c>
      <c r="E13" s="331">
        <v>25701645.741999999</v>
      </c>
      <c r="F13" s="332">
        <v>1</v>
      </c>
      <c r="H13" s="229" t="s">
        <v>584</v>
      </c>
      <c r="I13" s="230">
        <f>I7+I10</f>
        <v>73207.94</v>
      </c>
      <c r="J13" s="230">
        <v>22379666.27</v>
      </c>
      <c r="K13" s="230">
        <f t="shared" si="0"/>
        <v>100</v>
      </c>
      <c r="M13" s="229" t="s">
        <v>584</v>
      </c>
      <c r="N13" s="347">
        <f t="shared" si="1"/>
        <v>14.581363464027127</v>
      </c>
      <c r="O13" s="347">
        <f t="shared" si="2"/>
        <v>14.843739991123645</v>
      </c>
    </row>
  </sheetData>
  <mergeCells count="3">
    <mergeCell ref="B3:F3"/>
    <mergeCell ref="B5:F5"/>
    <mergeCell ref="H5:L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4"/>
  <sheetViews>
    <sheetView topLeftCell="A25" workbookViewId="0">
      <selection activeCell="F12" sqref="F12"/>
    </sheetView>
  </sheetViews>
  <sheetFormatPr defaultRowHeight="12.75"/>
  <cols>
    <col min="1" max="1" width="6.140625" customWidth="1"/>
    <col min="2" max="2" width="17.140625" customWidth="1"/>
    <col min="3" max="4" width="23.5703125" customWidth="1"/>
    <col min="5" max="5" width="24.42578125" customWidth="1"/>
    <col min="6" max="6" width="26.28515625" style="30" customWidth="1"/>
    <col min="7" max="7" width="28.42578125" style="30" customWidth="1"/>
  </cols>
  <sheetData>
    <row r="1" spans="1:7" ht="24" customHeight="1">
      <c r="A1" s="533" t="s">
        <v>136</v>
      </c>
      <c r="B1" s="534"/>
      <c r="C1" s="534"/>
      <c r="D1" s="534"/>
      <c r="E1" s="534"/>
    </row>
    <row r="2" spans="1:7" ht="18.75" customHeight="1">
      <c r="A2" s="3" t="s">
        <v>138</v>
      </c>
      <c r="B2" s="10" t="s">
        <v>139</v>
      </c>
      <c r="C2" s="9" t="s">
        <v>185</v>
      </c>
      <c r="D2" s="9" t="s">
        <v>141</v>
      </c>
      <c r="E2" s="9" t="s">
        <v>187</v>
      </c>
      <c r="F2" s="535" t="s">
        <v>128</v>
      </c>
      <c r="G2" s="531" t="s">
        <v>129</v>
      </c>
    </row>
    <row r="3" spans="1:7" ht="17.25" customHeight="1">
      <c r="A3" s="3"/>
      <c r="B3" s="3"/>
      <c r="C3" s="3"/>
      <c r="D3" s="3" t="s">
        <v>186</v>
      </c>
      <c r="E3" s="3"/>
      <c r="F3" s="536"/>
      <c r="G3" s="532"/>
    </row>
    <row r="4" spans="1:7" ht="15">
      <c r="A4" s="6">
        <v>1</v>
      </c>
      <c r="B4" s="6" t="s">
        <v>144</v>
      </c>
      <c r="C4" s="7">
        <v>33264962.440000001</v>
      </c>
      <c r="D4" s="7"/>
      <c r="E4" s="7">
        <f>C4+D4</f>
        <v>33264962.440000001</v>
      </c>
      <c r="F4" s="40">
        <f>(E4/E$41) *100</f>
        <v>1.5362414479719186</v>
      </c>
      <c r="G4" s="40">
        <f>(E4/E$43)*100</f>
        <v>0.58703773752488697</v>
      </c>
    </row>
    <row r="5" spans="1:7" ht="15">
      <c r="A5" s="6">
        <v>2</v>
      </c>
      <c r="B5" s="6" t="s">
        <v>145</v>
      </c>
      <c r="C5" s="7">
        <v>29107434.510000002</v>
      </c>
      <c r="D5" s="7"/>
      <c r="E5" s="7">
        <f t="shared" ref="E5:E43" si="0">C5+D5</f>
        <v>29107434.510000002</v>
      </c>
      <c r="F5" s="40">
        <f t="shared" ref="F5:F41" si="1">(E5/E$41) *100</f>
        <v>1.3442386240190263</v>
      </c>
      <c r="G5" s="40">
        <f t="shared" ref="G5:G43" si="2">(E5/E$43)*100</f>
        <v>0.5136684741708134</v>
      </c>
    </row>
    <row r="6" spans="1:7" ht="15">
      <c r="A6" s="6">
        <v>3</v>
      </c>
      <c r="B6" s="6" t="s">
        <v>146</v>
      </c>
      <c r="C6" s="7">
        <v>62648075.210000001</v>
      </c>
      <c r="D6" s="7"/>
      <c r="E6" s="7">
        <f t="shared" si="0"/>
        <v>62648075.210000001</v>
      </c>
      <c r="F6" s="40">
        <f t="shared" si="1"/>
        <v>2.8932114367138317</v>
      </c>
      <c r="G6" s="40">
        <f t="shared" si="2"/>
        <v>1.1055711966577935</v>
      </c>
    </row>
    <row r="7" spans="1:7" ht="15">
      <c r="A7" s="6">
        <v>4</v>
      </c>
      <c r="B7" s="6" t="s">
        <v>147</v>
      </c>
      <c r="C7" s="7">
        <v>24446469.98</v>
      </c>
      <c r="D7" s="7"/>
      <c r="E7" s="7">
        <f t="shared" si="0"/>
        <v>24446469.98</v>
      </c>
      <c r="F7" s="40">
        <f t="shared" si="1"/>
        <v>1.1289861068569191</v>
      </c>
      <c r="G7" s="40">
        <f t="shared" si="2"/>
        <v>0.43141489948813744</v>
      </c>
    </row>
    <row r="8" spans="1:7" ht="15">
      <c r="A8" s="6">
        <v>5</v>
      </c>
      <c r="B8" s="6" t="s">
        <v>148</v>
      </c>
      <c r="C8" s="7">
        <v>63428015.530000001</v>
      </c>
      <c r="D8" s="7"/>
      <c r="E8" s="7">
        <f t="shared" si="0"/>
        <v>63428015.530000001</v>
      </c>
      <c r="F8" s="40">
        <f t="shared" si="1"/>
        <v>2.9292306160136619</v>
      </c>
      <c r="G8" s="40">
        <f t="shared" si="2"/>
        <v>1.1193350601127146</v>
      </c>
    </row>
    <row r="9" spans="1:7" ht="15">
      <c r="A9" s="6">
        <v>6</v>
      </c>
      <c r="B9" s="6" t="s">
        <v>149</v>
      </c>
      <c r="C9" s="7">
        <v>27447347.48</v>
      </c>
      <c r="D9" s="7"/>
      <c r="E9" s="7">
        <f t="shared" si="0"/>
        <v>27447347.48</v>
      </c>
      <c r="F9" s="40">
        <f t="shared" si="1"/>
        <v>1.2675725370716393</v>
      </c>
      <c r="G9" s="40">
        <f t="shared" si="2"/>
        <v>0.48437237212520373</v>
      </c>
    </row>
    <row r="10" spans="1:7" ht="15">
      <c r="A10" s="6">
        <v>7</v>
      </c>
      <c r="B10" s="6" t="s">
        <v>150</v>
      </c>
      <c r="C10" s="7">
        <v>26580524.859999999</v>
      </c>
      <c r="D10" s="7"/>
      <c r="E10" s="7">
        <f t="shared" si="0"/>
        <v>26580524.859999999</v>
      </c>
      <c r="F10" s="40">
        <f t="shared" si="1"/>
        <v>1.2275409621289197</v>
      </c>
      <c r="G10" s="40">
        <f t="shared" si="2"/>
        <v>0.46907526813484096</v>
      </c>
    </row>
    <row r="11" spans="1:7" ht="15">
      <c r="A11" s="6">
        <v>8</v>
      </c>
      <c r="B11" s="6" t="s">
        <v>151</v>
      </c>
      <c r="C11" s="7">
        <v>12957250.220000001</v>
      </c>
      <c r="D11" s="7"/>
      <c r="E11" s="7">
        <f t="shared" si="0"/>
        <v>12957250.220000001</v>
      </c>
      <c r="F11" s="40">
        <f t="shared" si="1"/>
        <v>0.59839132166797837</v>
      </c>
      <c r="G11" s="40">
        <f t="shared" si="2"/>
        <v>0.22866085802478497</v>
      </c>
    </row>
    <row r="12" spans="1:7" ht="15">
      <c r="A12" s="6">
        <v>9</v>
      </c>
      <c r="B12" s="6" t="s">
        <v>152</v>
      </c>
      <c r="C12" s="7">
        <v>107532721.29000001</v>
      </c>
      <c r="D12" s="7"/>
      <c r="E12" s="7">
        <f t="shared" si="0"/>
        <v>107532721.29000001</v>
      </c>
      <c r="F12" s="40">
        <f t="shared" si="1"/>
        <v>4.9660727486728629</v>
      </c>
      <c r="G12" s="40">
        <f t="shared" si="2"/>
        <v>1.8976653146636122</v>
      </c>
    </row>
    <row r="13" spans="1:7" ht="15">
      <c r="A13" s="6">
        <v>10</v>
      </c>
      <c r="B13" s="6" t="s">
        <v>153</v>
      </c>
      <c r="C13" s="7">
        <v>15404872.07</v>
      </c>
      <c r="D13" s="7"/>
      <c r="E13" s="7">
        <f t="shared" si="0"/>
        <v>15404872.07</v>
      </c>
      <c r="F13" s="40">
        <f t="shared" si="1"/>
        <v>0.71142731687506344</v>
      </c>
      <c r="G13" s="40">
        <f t="shared" si="2"/>
        <v>0.27185484616567396</v>
      </c>
    </row>
    <row r="14" spans="1:7" ht="15">
      <c r="A14" s="6">
        <v>11</v>
      </c>
      <c r="B14" s="6" t="s">
        <v>154</v>
      </c>
      <c r="C14" s="7">
        <v>41193845.859999999</v>
      </c>
      <c r="D14" s="7"/>
      <c r="E14" s="7">
        <f t="shared" si="0"/>
        <v>41193845.859999999</v>
      </c>
      <c r="F14" s="40">
        <f t="shared" si="1"/>
        <v>1.9024128924132471</v>
      </c>
      <c r="G14" s="40">
        <f t="shared" si="2"/>
        <v>0.72696135211999746</v>
      </c>
    </row>
    <row r="15" spans="1:7" ht="15">
      <c r="A15" s="6">
        <v>12</v>
      </c>
      <c r="B15" s="6" t="s">
        <v>155</v>
      </c>
      <c r="C15" s="7">
        <v>42514650.659999996</v>
      </c>
      <c r="D15" s="7"/>
      <c r="E15" s="7">
        <f t="shared" si="0"/>
        <v>42514650.659999996</v>
      </c>
      <c r="F15" s="40">
        <f t="shared" si="1"/>
        <v>1.9634102580979398</v>
      </c>
      <c r="G15" s="40">
        <f t="shared" si="2"/>
        <v>0.75027002901697371</v>
      </c>
    </row>
    <row r="16" spans="1:7" ht="15">
      <c r="A16" s="6">
        <v>13</v>
      </c>
      <c r="B16" s="6" t="s">
        <v>156</v>
      </c>
      <c r="C16" s="7">
        <v>34399021.5</v>
      </c>
      <c r="D16" s="7"/>
      <c r="E16" s="7">
        <f t="shared" si="0"/>
        <v>34399021.5</v>
      </c>
      <c r="F16" s="40">
        <f t="shared" si="1"/>
        <v>1.5886145277720971</v>
      </c>
      <c r="G16" s="40">
        <f t="shared" si="2"/>
        <v>0.60705085090214639</v>
      </c>
    </row>
    <row r="17" spans="1:7" ht="15">
      <c r="A17" s="6">
        <v>14</v>
      </c>
      <c r="B17" s="6" t="s">
        <v>157</v>
      </c>
      <c r="C17" s="7">
        <v>44895364.740000002</v>
      </c>
      <c r="D17" s="7"/>
      <c r="E17" s="7">
        <f t="shared" si="0"/>
        <v>44895364.740000002</v>
      </c>
      <c r="F17" s="40">
        <f t="shared" si="1"/>
        <v>2.0733563207776471</v>
      </c>
      <c r="G17" s="40">
        <f t="shared" si="2"/>
        <v>0.79228327372565588</v>
      </c>
    </row>
    <row r="18" spans="1:7" ht="15">
      <c r="A18" s="6">
        <v>15</v>
      </c>
      <c r="B18" s="6" t="s">
        <v>158</v>
      </c>
      <c r="C18" s="7">
        <v>28372666.879999999</v>
      </c>
      <c r="D18" s="7"/>
      <c r="E18" s="7">
        <f t="shared" si="0"/>
        <v>28372666.879999999</v>
      </c>
      <c r="F18" s="40">
        <f t="shared" si="1"/>
        <v>1.3103056084663984</v>
      </c>
      <c r="G18" s="40">
        <f t="shared" si="2"/>
        <v>0.50070178803973098</v>
      </c>
    </row>
    <row r="19" spans="1:7" ht="15">
      <c r="A19" s="6">
        <v>16</v>
      </c>
      <c r="B19" s="6" t="s">
        <v>159</v>
      </c>
      <c r="C19" s="7">
        <v>50277216.07</v>
      </c>
      <c r="D19" s="7"/>
      <c r="E19" s="7">
        <f t="shared" si="0"/>
        <v>50277216.07</v>
      </c>
      <c r="F19" s="40">
        <f t="shared" si="1"/>
        <v>2.3219008094383953</v>
      </c>
      <c r="G19" s="40">
        <f t="shared" si="2"/>
        <v>0.88725857496512128</v>
      </c>
    </row>
    <row r="20" spans="1:7" ht="15">
      <c r="A20" s="6">
        <v>17</v>
      </c>
      <c r="B20" s="6" t="s">
        <v>160</v>
      </c>
      <c r="C20" s="7">
        <v>27752300.120000001</v>
      </c>
      <c r="D20" s="7"/>
      <c r="E20" s="7">
        <f t="shared" si="0"/>
        <v>27752300.120000001</v>
      </c>
      <c r="F20" s="40">
        <f t="shared" si="1"/>
        <v>1.2816558502899078</v>
      </c>
      <c r="G20" s="40">
        <f t="shared" si="2"/>
        <v>0.48975397170346091</v>
      </c>
    </row>
    <row r="21" spans="1:7" ht="15">
      <c r="A21" s="6">
        <v>18</v>
      </c>
      <c r="B21" s="6" t="s">
        <v>161</v>
      </c>
      <c r="C21" s="7">
        <v>182261250.47</v>
      </c>
      <c r="D21" s="7"/>
      <c r="E21" s="7">
        <f t="shared" si="0"/>
        <v>182261250.47</v>
      </c>
      <c r="F21" s="40">
        <f t="shared" si="1"/>
        <v>8.4171833302453383</v>
      </c>
      <c r="G21" s="40">
        <f t="shared" si="2"/>
        <v>3.2164242574255417</v>
      </c>
    </row>
    <row r="22" spans="1:7" ht="15">
      <c r="A22" s="6">
        <v>19</v>
      </c>
      <c r="B22" s="6" t="s">
        <v>162</v>
      </c>
      <c r="C22" s="7">
        <v>59777794.579999998</v>
      </c>
      <c r="D22" s="7"/>
      <c r="E22" s="7">
        <f t="shared" si="0"/>
        <v>59777794.579999998</v>
      </c>
      <c r="F22" s="40">
        <f t="shared" si="1"/>
        <v>2.7606562270372761</v>
      </c>
      <c r="G22" s="40">
        <f t="shared" si="2"/>
        <v>1.0549184099565947</v>
      </c>
    </row>
    <row r="23" spans="1:7" ht="15">
      <c r="A23" s="6">
        <v>20</v>
      </c>
      <c r="B23" s="6" t="s">
        <v>163</v>
      </c>
      <c r="C23" s="7">
        <v>74138585.890000001</v>
      </c>
      <c r="D23" s="7"/>
      <c r="E23" s="7">
        <f t="shared" si="0"/>
        <v>74138585.890000001</v>
      </c>
      <c r="F23" s="40">
        <f t="shared" si="1"/>
        <v>3.4238658391295647</v>
      </c>
      <c r="G23" s="40">
        <f t="shared" si="2"/>
        <v>1.3083480194111443</v>
      </c>
    </row>
    <row r="24" spans="1:7" ht="15">
      <c r="A24" s="6">
        <v>21</v>
      </c>
      <c r="B24" s="6" t="s">
        <v>164</v>
      </c>
      <c r="C24" s="7">
        <v>48308816.939999998</v>
      </c>
      <c r="D24" s="7"/>
      <c r="E24" s="7">
        <f t="shared" si="0"/>
        <v>48308816.939999998</v>
      </c>
      <c r="F24" s="40">
        <f t="shared" si="1"/>
        <v>2.2309962627968005</v>
      </c>
      <c r="G24" s="40">
        <f t="shared" si="2"/>
        <v>0.85252158784525389</v>
      </c>
    </row>
    <row r="25" spans="1:7" ht="15">
      <c r="A25" s="6">
        <v>22</v>
      </c>
      <c r="B25" s="6" t="s">
        <v>165</v>
      </c>
      <c r="C25" s="7">
        <v>34303342.090000004</v>
      </c>
      <c r="D25" s="7"/>
      <c r="E25" s="7">
        <f t="shared" si="0"/>
        <v>34303342.090000004</v>
      </c>
      <c r="F25" s="40">
        <f t="shared" si="1"/>
        <v>1.5841958642721876</v>
      </c>
      <c r="G25" s="40">
        <f t="shared" si="2"/>
        <v>0.60536236487197514</v>
      </c>
    </row>
    <row r="26" spans="1:7" ht="15">
      <c r="A26" s="6">
        <v>23</v>
      </c>
      <c r="B26" s="6" t="s">
        <v>166</v>
      </c>
      <c r="C26" s="7">
        <v>43989319.829999998</v>
      </c>
      <c r="D26" s="7"/>
      <c r="E26" s="7">
        <f t="shared" si="0"/>
        <v>43989319.829999998</v>
      </c>
      <c r="F26" s="40">
        <f t="shared" si="1"/>
        <v>2.0315133832731607</v>
      </c>
      <c r="G26" s="40">
        <f t="shared" si="2"/>
        <v>0.77629400107814583</v>
      </c>
    </row>
    <row r="27" spans="1:7" ht="15">
      <c r="A27" s="6">
        <v>24</v>
      </c>
      <c r="B27" s="6" t="s">
        <v>167</v>
      </c>
      <c r="C27" s="7">
        <v>491847295.52999997</v>
      </c>
      <c r="D27" s="7"/>
      <c r="E27" s="7">
        <f t="shared" si="0"/>
        <v>491847295.52999997</v>
      </c>
      <c r="F27" s="40">
        <f t="shared" si="1"/>
        <v>22.714476315100246</v>
      </c>
      <c r="G27" s="40">
        <f t="shared" si="2"/>
        <v>8.6797910593301602</v>
      </c>
    </row>
    <row r="28" spans="1:7" ht="15">
      <c r="A28" s="6">
        <v>25</v>
      </c>
      <c r="B28" s="6" t="s">
        <v>168</v>
      </c>
      <c r="C28" s="7">
        <v>37062758.789999999</v>
      </c>
      <c r="D28" s="7"/>
      <c r="E28" s="7">
        <f t="shared" si="0"/>
        <v>37062758.789999999</v>
      </c>
      <c r="F28" s="40">
        <f t="shared" si="1"/>
        <v>1.7116311594243168</v>
      </c>
      <c r="G28" s="40">
        <f t="shared" si="2"/>
        <v>0.65405869932231953</v>
      </c>
    </row>
    <row r="29" spans="1:7" ht="15">
      <c r="A29" s="6">
        <v>26</v>
      </c>
      <c r="B29" s="6" t="s">
        <v>169</v>
      </c>
      <c r="C29" s="7">
        <v>28142518.989999998</v>
      </c>
      <c r="D29" s="7"/>
      <c r="E29" s="7">
        <f t="shared" si="0"/>
        <v>28142518.989999998</v>
      </c>
      <c r="F29" s="40">
        <f t="shared" si="1"/>
        <v>1.2996769258572116</v>
      </c>
      <c r="G29" s="40">
        <f t="shared" si="2"/>
        <v>0.49664029249812575</v>
      </c>
    </row>
    <row r="30" spans="1:7" ht="15">
      <c r="A30" s="6">
        <v>27</v>
      </c>
      <c r="B30" s="6" t="s">
        <v>170</v>
      </c>
      <c r="C30" s="7">
        <v>94575129.900000006</v>
      </c>
      <c r="D30" s="7"/>
      <c r="E30" s="7">
        <f t="shared" si="0"/>
        <v>94575129.900000006</v>
      </c>
      <c r="F30" s="40">
        <f t="shared" si="1"/>
        <v>4.3676656711026869</v>
      </c>
      <c r="G30" s="40">
        <f t="shared" si="2"/>
        <v>1.6689984358995804</v>
      </c>
    </row>
    <row r="31" spans="1:7" ht="15">
      <c r="A31" s="6">
        <v>28</v>
      </c>
      <c r="B31" s="6" t="s">
        <v>171</v>
      </c>
      <c r="C31" s="7">
        <v>50022172.539999999</v>
      </c>
      <c r="D31" s="7"/>
      <c r="E31" s="7">
        <f t="shared" si="0"/>
        <v>50022172.539999999</v>
      </c>
      <c r="F31" s="40">
        <f t="shared" si="1"/>
        <v>2.3101223971666309</v>
      </c>
      <c r="G31" s="40">
        <f t="shared" si="2"/>
        <v>0.88275773787289225</v>
      </c>
    </row>
    <row r="32" spans="1:7" ht="15">
      <c r="A32" s="6">
        <v>29</v>
      </c>
      <c r="B32" s="6" t="s">
        <v>172</v>
      </c>
      <c r="C32" s="7">
        <v>61489569.100000001</v>
      </c>
      <c r="D32" s="7"/>
      <c r="E32" s="7">
        <f t="shared" si="0"/>
        <v>61489569.100000001</v>
      </c>
      <c r="F32" s="40">
        <f t="shared" si="1"/>
        <v>2.8397093440203305</v>
      </c>
      <c r="G32" s="40">
        <f t="shared" si="2"/>
        <v>1.0851266581452421</v>
      </c>
    </row>
    <row r="33" spans="1:7" ht="15">
      <c r="A33" s="6">
        <v>30</v>
      </c>
      <c r="B33" s="6" t="s">
        <v>173</v>
      </c>
      <c r="C33" s="7">
        <v>78085379.909999996</v>
      </c>
      <c r="D33" s="7"/>
      <c r="E33" s="7">
        <f t="shared" si="0"/>
        <v>78085379.909999996</v>
      </c>
      <c r="F33" s="40">
        <f t="shared" si="1"/>
        <v>3.606136556286331</v>
      </c>
      <c r="G33" s="40">
        <f t="shared" si="2"/>
        <v>1.3779983921165568</v>
      </c>
    </row>
    <row r="34" spans="1:7" ht="15">
      <c r="A34" s="6">
        <v>31</v>
      </c>
      <c r="B34" s="6" t="s">
        <v>174</v>
      </c>
      <c r="C34" s="7">
        <v>20433976.300000001</v>
      </c>
      <c r="D34" s="7"/>
      <c r="E34" s="7">
        <f t="shared" si="0"/>
        <v>20433976.300000001</v>
      </c>
      <c r="F34" s="40">
        <f t="shared" si="1"/>
        <v>0.94368125007075354</v>
      </c>
      <c r="G34" s="40">
        <f t="shared" si="2"/>
        <v>0.36060510326519885</v>
      </c>
    </row>
    <row r="35" spans="1:7" ht="15">
      <c r="A35" s="6">
        <v>32</v>
      </c>
      <c r="B35" s="6" t="s">
        <v>175</v>
      </c>
      <c r="C35" s="7">
        <v>33859588.210000001</v>
      </c>
      <c r="D35" s="7"/>
      <c r="E35" s="7">
        <f t="shared" si="0"/>
        <v>33859588.210000001</v>
      </c>
      <c r="F35" s="40">
        <f t="shared" si="1"/>
        <v>1.56370243655875</v>
      </c>
      <c r="G35" s="40">
        <f t="shared" si="2"/>
        <v>0.5975312941409332</v>
      </c>
    </row>
    <row r="36" spans="1:7" ht="15">
      <c r="A36" s="6">
        <v>33</v>
      </c>
      <c r="B36" s="6" t="s">
        <v>176</v>
      </c>
      <c r="C36" s="7">
        <v>40093825.619999997</v>
      </c>
      <c r="D36" s="7"/>
      <c r="E36" s="7">
        <f t="shared" si="0"/>
        <v>40093825.619999997</v>
      </c>
      <c r="F36" s="40">
        <f t="shared" si="1"/>
        <v>1.8516117923265087</v>
      </c>
      <c r="G36" s="40">
        <f t="shared" si="2"/>
        <v>0.70754893299925059</v>
      </c>
    </row>
    <row r="37" spans="1:7" ht="15">
      <c r="A37" s="6">
        <v>34</v>
      </c>
      <c r="B37" s="6" t="s">
        <v>177</v>
      </c>
      <c r="C37" s="7">
        <v>20396408.399999999</v>
      </c>
      <c r="D37" s="7"/>
      <c r="E37" s="7">
        <f t="shared" si="0"/>
        <v>20396408.399999999</v>
      </c>
      <c r="F37" s="40">
        <f t="shared" si="1"/>
        <v>0.94194629049587464</v>
      </c>
      <c r="G37" s="40">
        <f t="shared" si="2"/>
        <v>0.35994213017273435</v>
      </c>
    </row>
    <row r="38" spans="1:7" ht="15">
      <c r="A38" s="6">
        <v>35</v>
      </c>
      <c r="B38" s="6" t="s">
        <v>178</v>
      </c>
      <c r="C38" s="7">
        <v>31188905.449999999</v>
      </c>
      <c r="D38" s="7"/>
      <c r="E38" s="7">
        <f t="shared" si="0"/>
        <v>31188905.449999999</v>
      </c>
      <c r="F38" s="40">
        <f t="shared" si="1"/>
        <v>1.4403650494296862</v>
      </c>
      <c r="G38" s="40">
        <f t="shared" si="2"/>
        <v>0.5504008767263654</v>
      </c>
    </row>
    <row r="39" spans="1:7" ht="15">
      <c r="A39" s="6">
        <v>36</v>
      </c>
      <c r="B39" s="6" t="s">
        <v>179</v>
      </c>
      <c r="C39" s="7">
        <v>26305193.25</v>
      </c>
      <c r="D39" s="7"/>
      <c r="E39" s="7">
        <f t="shared" si="0"/>
        <v>26305193.25</v>
      </c>
      <c r="F39" s="40">
        <f t="shared" si="1"/>
        <v>1.2148256063854175</v>
      </c>
      <c r="G39" s="40">
        <f t="shared" si="2"/>
        <v>0.46421640061935776</v>
      </c>
    </row>
    <row r="40" spans="1:7" ht="15">
      <c r="A40" s="6">
        <v>37</v>
      </c>
      <c r="B40" s="6" t="s">
        <v>180</v>
      </c>
      <c r="C40" s="7">
        <v>36842710.880000003</v>
      </c>
      <c r="D40" s="7"/>
      <c r="E40" s="7">
        <f t="shared" si="0"/>
        <v>36842710.880000003</v>
      </c>
      <c r="F40" s="40">
        <f t="shared" si="1"/>
        <v>1.7014689137734664</v>
      </c>
      <c r="G40" s="40">
        <f t="shared" si="2"/>
        <v>0.65017544145102413</v>
      </c>
    </row>
    <row r="41" spans="1:7" s="39" customFormat="1" ht="15">
      <c r="A41" s="37"/>
      <c r="B41" s="37" t="s">
        <v>188</v>
      </c>
      <c r="C41" s="38">
        <v>2165347282.0900002</v>
      </c>
      <c r="D41" s="38"/>
      <c r="E41" s="38">
        <f t="shared" si="0"/>
        <v>2165347282.0900002</v>
      </c>
      <c r="F41" s="41">
        <f t="shared" si="1"/>
        <v>100</v>
      </c>
      <c r="G41" s="41">
        <f t="shared" si="2"/>
        <v>38.212595962689946</v>
      </c>
    </row>
    <row r="42" spans="1:7" s="36" customFormat="1" ht="15">
      <c r="A42" s="34"/>
      <c r="B42" s="34" t="s">
        <v>182</v>
      </c>
      <c r="C42" s="35">
        <v>2903577117.9099998</v>
      </c>
      <c r="D42" s="35">
        <v>597655500</v>
      </c>
      <c r="E42" s="35">
        <f t="shared" si="0"/>
        <v>3501232617.9099998</v>
      </c>
      <c r="F42" s="42"/>
      <c r="G42" s="43">
        <f t="shared" si="2"/>
        <v>61.787404037310054</v>
      </c>
    </row>
    <row r="43" spans="1:7" s="33" customFormat="1" ht="15">
      <c r="A43" s="31"/>
      <c r="B43" s="31" t="s">
        <v>189</v>
      </c>
      <c r="C43" s="32">
        <v>5068924400</v>
      </c>
      <c r="D43" s="32">
        <v>597655500</v>
      </c>
      <c r="E43" s="32">
        <f t="shared" si="0"/>
        <v>5666579900</v>
      </c>
      <c r="F43" s="44"/>
      <c r="G43" s="45">
        <f t="shared" si="2"/>
        <v>100</v>
      </c>
    </row>
    <row r="44" spans="1:7" ht="24.75" customHeight="1">
      <c r="A44" s="6" t="s">
        <v>184</v>
      </c>
      <c r="B44" s="6"/>
      <c r="C44" s="6"/>
      <c r="D44" s="6"/>
      <c r="E44" s="6"/>
    </row>
  </sheetData>
  <mergeCells count="3">
    <mergeCell ref="G2:G3"/>
    <mergeCell ref="A1:E1"/>
    <mergeCell ref="F2:F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
  <sheetViews>
    <sheetView workbookViewId="0">
      <selection activeCell="F19" sqref="F19"/>
    </sheetView>
  </sheetViews>
  <sheetFormatPr defaultRowHeight="12.75"/>
  <cols>
    <col min="1" max="1" width="12.5703125" customWidth="1"/>
    <col min="2" max="2" width="26" customWidth="1"/>
    <col min="3" max="3" width="21.85546875" customWidth="1"/>
    <col min="4" max="4" width="26.85546875" customWidth="1"/>
    <col min="5" max="5" width="18.7109375" customWidth="1"/>
  </cols>
  <sheetData>
    <row r="1" spans="1:5" ht="24" customHeight="1">
      <c r="A1" s="6" t="s">
        <v>136</v>
      </c>
      <c r="B1" s="6"/>
      <c r="C1" s="6"/>
      <c r="D1" s="6"/>
      <c r="E1" s="6"/>
    </row>
    <row r="2" spans="1:5" ht="15">
      <c r="A2" s="6" t="s">
        <v>137</v>
      </c>
      <c r="B2" s="6"/>
      <c r="C2" s="6"/>
      <c r="D2" s="6"/>
      <c r="E2" s="6"/>
    </row>
    <row r="3" spans="1:5" ht="15">
      <c r="A3" s="6"/>
      <c r="B3" s="6"/>
      <c r="C3" s="6"/>
      <c r="D3" s="6"/>
      <c r="E3" s="6"/>
    </row>
    <row r="4" spans="1:5" ht="15">
      <c r="A4" s="6" t="s">
        <v>138</v>
      </c>
      <c r="B4" s="6" t="s">
        <v>139</v>
      </c>
      <c r="C4" s="6" t="s">
        <v>140</v>
      </c>
      <c r="D4" s="6" t="s">
        <v>141</v>
      </c>
      <c r="E4" s="6" t="s">
        <v>142</v>
      </c>
    </row>
    <row r="5" spans="1:5" ht="15">
      <c r="A5" s="6"/>
      <c r="B5" s="6"/>
      <c r="C5" s="6"/>
      <c r="D5" s="6" t="s">
        <v>143</v>
      </c>
      <c r="E5" s="6"/>
    </row>
    <row r="6" spans="1:5" ht="15">
      <c r="A6" s="6">
        <v>1</v>
      </c>
      <c r="B6" s="6" t="s">
        <v>144</v>
      </c>
      <c r="C6" s="7">
        <v>33264962.440000001</v>
      </c>
      <c r="D6" s="7"/>
      <c r="E6" s="7">
        <v>33264962.440000001</v>
      </c>
    </row>
    <row r="7" spans="1:5" ht="15">
      <c r="A7" s="6">
        <v>2</v>
      </c>
      <c r="B7" s="6" t="s">
        <v>145</v>
      </c>
      <c r="C7" s="7">
        <v>29107434.510000002</v>
      </c>
      <c r="D7" s="7"/>
      <c r="E7" s="7">
        <v>29107434.510000002</v>
      </c>
    </row>
    <row r="8" spans="1:5" ht="15">
      <c r="A8" s="6">
        <v>3</v>
      </c>
      <c r="B8" s="6" t="s">
        <v>146</v>
      </c>
      <c r="C8" s="7">
        <v>62648075.210000001</v>
      </c>
      <c r="D8" s="7"/>
      <c r="E8" s="7">
        <v>62648075.210000001</v>
      </c>
    </row>
    <row r="9" spans="1:5" ht="15">
      <c r="A9" s="6">
        <v>4</v>
      </c>
      <c r="B9" s="6" t="s">
        <v>147</v>
      </c>
      <c r="C9" s="7">
        <v>24446469.98</v>
      </c>
      <c r="D9" s="7"/>
      <c r="E9" s="7">
        <v>24446469.98</v>
      </c>
    </row>
    <row r="10" spans="1:5" ht="15">
      <c r="A10" s="6">
        <v>5</v>
      </c>
      <c r="B10" s="6" t="s">
        <v>148</v>
      </c>
      <c r="C10" s="7">
        <v>63428015.530000001</v>
      </c>
      <c r="D10" s="7"/>
      <c r="E10" s="7">
        <v>63428015.530000001</v>
      </c>
    </row>
    <row r="11" spans="1:5" ht="15">
      <c r="A11" s="6">
        <v>6</v>
      </c>
      <c r="B11" s="6" t="s">
        <v>149</v>
      </c>
      <c r="C11" s="7">
        <v>27447347.48</v>
      </c>
      <c r="D11" s="7"/>
      <c r="E11" s="7">
        <v>27447347.48</v>
      </c>
    </row>
    <row r="12" spans="1:5" ht="15">
      <c r="A12" s="6">
        <v>7</v>
      </c>
      <c r="B12" s="6" t="s">
        <v>150</v>
      </c>
      <c r="C12" s="7">
        <v>26580524.859999999</v>
      </c>
      <c r="D12" s="7"/>
      <c r="E12" s="7">
        <v>26580524.859999999</v>
      </c>
    </row>
    <row r="13" spans="1:5" ht="15">
      <c r="A13" s="6">
        <v>8</v>
      </c>
      <c r="B13" s="6" t="s">
        <v>151</v>
      </c>
      <c r="C13" s="7">
        <v>12957250.220000001</v>
      </c>
      <c r="D13" s="7"/>
      <c r="E13" s="7">
        <v>12957250.220000001</v>
      </c>
    </row>
    <row r="14" spans="1:5" ht="15">
      <c r="A14" s="6">
        <v>9</v>
      </c>
      <c r="B14" s="6" t="s">
        <v>152</v>
      </c>
      <c r="C14" s="7">
        <v>107532721.29000001</v>
      </c>
      <c r="D14" s="7"/>
      <c r="E14" s="7">
        <v>107532721.29000001</v>
      </c>
    </row>
    <row r="15" spans="1:5" ht="15">
      <c r="A15" s="6">
        <v>10</v>
      </c>
      <c r="B15" s="6" t="s">
        <v>153</v>
      </c>
      <c r="C15" s="7">
        <v>15404872.07</v>
      </c>
      <c r="D15" s="7"/>
      <c r="E15" s="7">
        <v>15404872.07</v>
      </c>
    </row>
    <row r="16" spans="1:5" ht="15">
      <c r="A16" s="6">
        <v>11</v>
      </c>
      <c r="B16" s="6" t="s">
        <v>154</v>
      </c>
      <c r="C16" s="7">
        <v>41193845.859999999</v>
      </c>
      <c r="D16" s="7"/>
      <c r="E16" s="7">
        <v>41193845.859999999</v>
      </c>
    </row>
    <row r="17" spans="1:5" ht="15">
      <c r="A17" s="6">
        <v>12</v>
      </c>
      <c r="B17" s="6" t="s">
        <v>155</v>
      </c>
      <c r="C17" s="7">
        <v>42514650.659999996</v>
      </c>
      <c r="D17" s="7"/>
      <c r="E17" s="7">
        <v>42514650.659999996</v>
      </c>
    </row>
    <row r="18" spans="1:5" ht="15">
      <c r="A18" s="6">
        <v>13</v>
      </c>
      <c r="B18" s="6" t="s">
        <v>156</v>
      </c>
      <c r="C18" s="7">
        <v>34399021.5</v>
      </c>
      <c r="D18" s="7"/>
      <c r="E18" s="7">
        <v>34399021.5</v>
      </c>
    </row>
    <row r="19" spans="1:5" ht="15">
      <c r="A19" s="6">
        <v>14</v>
      </c>
      <c r="B19" s="6" t="s">
        <v>157</v>
      </c>
      <c r="C19" s="7">
        <v>44895364.740000002</v>
      </c>
      <c r="D19" s="7"/>
      <c r="E19" s="7">
        <v>44895364.740000002</v>
      </c>
    </row>
    <row r="20" spans="1:5" ht="15">
      <c r="A20" s="6">
        <v>15</v>
      </c>
      <c r="B20" s="6" t="s">
        <v>158</v>
      </c>
      <c r="C20" s="7">
        <v>28372666.879999999</v>
      </c>
      <c r="D20" s="7"/>
      <c r="E20" s="7">
        <v>28372666.879999999</v>
      </c>
    </row>
    <row r="21" spans="1:5" ht="15">
      <c r="A21" s="6">
        <v>16</v>
      </c>
      <c r="B21" s="6" t="s">
        <v>159</v>
      </c>
      <c r="C21" s="7">
        <v>50277216.07</v>
      </c>
      <c r="D21" s="7"/>
      <c r="E21" s="7">
        <v>50277216.07</v>
      </c>
    </row>
    <row r="22" spans="1:5" ht="15">
      <c r="A22" s="6">
        <v>17</v>
      </c>
      <c r="B22" s="6" t="s">
        <v>160</v>
      </c>
      <c r="C22" s="7">
        <v>27752300.120000001</v>
      </c>
      <c r="D22" s="7"/>
      <c r="E22" s="7">
        <v>27752300.120000001</v>
      </c>
    </row>
    <row r="23" spans="1:5" ht="15">
      <c r="A23" s="6">
        <v>18</v>
      </c>
      <c r="B23" s="6" t="s">
        <v>161</v>
      </c>
      <c r="C23" s="7">
        <v>182261250.47</v>
      </c>
      <c r="D23" s="7"/>
      <c r="E23" s="7">
        <v>182261250.47</v>
      </c>
    </row>
    <row r="24" spans="1:5" ht="15">
      <c r="A24" s="6">
        <v>19</v>
      </c>
      <c r="B24" s="6" t="s">
        <v>162</v>
      </c>
      <c r="C24" s="7">
        <v>59777794.579999998</v>
      </c>
      <c r="D24" s="7"/>
      <c r="E24" s="7">
        <v>59777794.579999998</v>
      </c>
    </row>
    <row r="25" spans="1:5" ht="15">
      <c r="A25" s="6">
        <v>20</v>
      </c>
      <c r="B25" s="6" t="s">
        <v>163</v>
      </c>
      <c r="C25" s="7">
        <v>74138585.890000001</v>
      </c>
      <c r="D25" s="7"/>
      <c r="E25" s="7">
        <v>74138585.890000001</v>
      </c>
    </row>
    <row r="26" spans="1:5" ht="15">
      <c r="A26" s="6">
        <v>21</v>
      </c>
      <c r="B26" s="6" t="s">
        <v>164</v>
      </c>
      <c r="C26" s="7">
        <v>48308816.939999998</v>
      </c>
      <c r="D26" s="7"/>
      <c r="E26" s="7">
        <v>48308816.939999998</v>
      </c>
    </row>
    <row r="27" spans="1:5" ht="15">
      <c r="A27" s="6">
        <v>22</v>
      </c>
      <c r="B27" s="6" t="s">
        <v>165</v>
      </c>
      <c r="C27" s="7">
        <v>34303342.090000004</v>
      </c>
      <c r="D27" s="7"/>
      <c r="E27" s="7">
        <v>34303342.090000004</v>
      </c>
    </row>
    <row r="28" spans="1:5" ht="15">
      <c r="A28" s="6">
        <v>23</v>
      </c>
      <c r="B28" s="6" t="s">
        <v>166</v>
      </c>
      <c r="C28" s="7">
        <v>43989319.829999998</v>
      </c>
      <c r="D28" s="7"/>
      <c r="E28" s="7">
        <v>43989319.829999998</v>
      </c>
    </row>
    <row r="29" spans="1:5" ht="15">
      <c r="A29" s="6">
        <v>24</v>
      </c>
      <c r="B29" s="6" t="s">
        <v>167</v>
      </c>
      <c r="C29" s="7">
        <v>491847295.52999997</v>
      </c>
      <c r="D29" s="7"/>
      <c r="E29" s="7">
        <v>491847295.52999997</v>
      </c>
    </row>
    <row r="30" spans="1:5" ht="15">
      <c r="A30" s="6">
        <v>25</v>
      </c>
      <c r="B30" s="6" t="s">
        <v>168</v>
      </c>
      <c r="C30" s="7">
        <v>37062758.789999999</v>
      </c>
      <c r="D30" s="7"/>
      <c r="E30" s="7">
        <v>37062758.789999999</v>
      </c>
    </row>
    <row r="31" spans="1:5" ht="15">
      <c r="A31" s="6">
        <v>26</v>
      </c>
      <c r="B31" s="6" t="s">
        <v>169</v>
      </c>
      <c r="C31" s="7">
        <v>28142518.989999998</v>
      </c>
      <c r="D31" s="7"/>
      <c r="E31" s="7">
        <v>28142518.989999998</v>
      </c>
    </row>
    <row r="32" spans="1:5" ht="15">
      <c r="A32" s="6">
        <v>27</v>
      </c>
      <c r="B32" s="6" t="s">
        <v>170</v>
      </c>
      <c r="C32" s="7">
        <v>94575129.900000006</v>
      </c>
      <c r="D32" s="7"/>
      <c r="E32" s="7">
        <v>94575129.900000006</v>
      </c>
    </row>
    <row r="33" spans="1:5" ht="15">
      <c r="A33" s="6">
        <v>28</v>
      </c>
      <c r="B33" s="6" t="s">
        <v>171</v>
      </c>
      <c r="C33" s="7">
        <v>50022172.539999999</v>
      </c>
      <c r="D33" s="7"/>
      <c r="E33" s="7">
        <v>50022172.539999999</v>
      </c>
    </row>
    <row r="34" spans="1:5" ht="15">
      <c r="A34" s="6">
        <v>29</v>
      </c>
      <c r="B34" s="6" t="s">
        <v>172</v>
      </c>
      <c r="C34" s="7">
        <v>61489569.100000001</v>
      </c>
      <c r="D34" s="7"/>
      <c r="E34" s="7">
        <v>61489569.100000001</v>
      </c>
    </row>
    <row r="35" spans="1:5" ht="15">
      <c r="A35" s="6">
        <v>30</v>
      </c>
      <c r="B35" s="6" t="s">
        <v>173</v>
      </c>
      <c r="C35" s="7">
        <v>78085379.909999996</v>
      </c>
      <c r="D35" s="7"/>
      <c r="E35" s="7">
        <v>78085379.909999996</v>
      </c>
    </row>
    <row r="36" spans="1:5" ht="15">
      <c r="A36" s="6">
        <v>31</v>
      </c>
      <c r="B36" s="6" t="s">
        <v>174</v>
      </c>
      <c r="C36" s="7">
        <v>20433976.300000001</v>
      </c>
      <c r="D36" s="7"/>
      <c r="E36" s="7">
        <v>20433976.300000001</v>
      </c>
    </row>
    <row r="37" spans="1:5" ht="15">
      <c r="A37" s="6">
        <v>32</v>
      </c>
      <c r="B37" s="6" t="s">
        <v>175</v>
      </c>
      <c r="C37" s="7">
        <v>33859588.210000001</v>
      </c>
      <c r="D37" s="7"/>
      <c r="E37" s="7">
        <v>33859588.210000001</v>
      </c>
    </row>
    <row r="38" spans="1:5" ht="15">
      <c r="A38" s="6">
        <v>33</v>
      </c>
      <c r="B38" s="6" t="s">
        <v>176</v>
      </c>
      <c r="C38" s="7">
        <v>40093825.619999997</v>
      </c>
      <c r="D38" s="7"/>
      <c r="E38" s="7">
        <v>40093825.619999997</v>
      </c>
    </row>
    <row r="39" spans="1:5" ht="15">
      <c r="A39" s="6">
        <v>34</v>
      </c>
      <c r="B39" s="6" t="s">
        <v>177</v>
      </c>
      <c r="C39" s="7">
        <v>20396408.399999999</v>
      </c>
      <c r="D39" s="7"/>
      <c r="E39" s="7">
        <v>20396408.399999999</v>
      </c>
    </row>
    <row r="40" spans="1:5" ht="15">
      <c r="A40" s="6">
        <v>35</v>
      </c>
      <c r="B40" s="6" t="s">
        <v>178</v>
      </c>
      <c r="C40" s="7">
        <v>31188905.449999999</v>
      </c>
      <c r="D40" s="7"/>
      <c r="E40" s="7">
        <v>31188905.449999999</v>
      </c>
    </row>
    <row r="41" spans="1:5" ht="15">
      <c r="A41" s="6">
        <v>36</v>
      </c>
      <c r="B41" s="6" t="s">
        <v>179</v>
      </c>
      <c r="C41" s="7">
        <v>26305193.25</v>
      </c>
      <c r="D41" s="7"/>
      <c r="E41" s="7">
        <v>26305193.25</v>
      </c>
    </row>
    <row r="42" spans="1:5" ht="15">
      <c r="A42" s="6">
        <v>37</v>
      </c>
      <c r="B42" s="6" t="s">
        <v>180</v>
      </c>
      <c r="C42" s="7">
        <v>36842710.880000003</v>
      </c>
      <c r="D42" s="7"/>
      <c r="E42" s="7">
        <v>36842710.880000003</v>
      </c>
    </row>
    <row r="43" spans="1:5" ht="15">
      <c r="A43" s="6"/>
      <c r="B43" s="6" t="s">
        <v>181</v>
      </c>
      <c r="C43" s="7">
        <v>2165347282.0900002</v>
      </c>
      <c r="D43" s="7"/>
      <c r="E43" s="7">
        <v>2165347282.0900002</v>
      </c>
    </row>
    <row r="44" spans="1:5" ht="15">
      <c r="A44" s="6"/>
      <c r="B44" s="6" t="s">
        <v>182</v>
      </c>
      <c r="C44" s="7">
        <v>2903577117.9099998</v>
      </c>
      <c r="D44" s="7">
        <v>597655500</v>
      </c>
      <c r="E44" s="7">
        <v>3501232617.9099998</v>
      </c>
    </row>
    <row r="45" spans="1:5" ht="15">
      <c r="A45" s="6"/>
      <c r="B45" s="6" t="s">
        <v>183</v>
      </c>
      <c r="C45" s="7">
        <v>5068924400</v>
      </c>
      <c r="D45" s="7">
        <v>597655500</v>
      </c>
      <c r="E45" s="7">
        <v>5666579900</v>
      </c>
    </row>
    <row r="46" spans="1:5" ht="24.75" customHeight="1">
      <c r="A46" s="6" t="s">
        <v>184</v>
      </c>
      <c r="B46" s="6"/>
      <c r="C46" s="6"/>
      <c r="D46" s="6"/>
      <c r="E46" s="6"/>
    </row>
    <row r="47" spans="1:5" ht="15.75" thickBot="1">
      <c r="A47" s="25"/>
      <c r="B47" s="26"/>
      <c r="C47" s="27"/>
      <c r="D47" s="28"/>
      <c r="E47" s="2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5"/>
  <sheetViews>
    <sheetView workbookViewId="0">
      <selection activeCell="F19" sqref="F19"/>
    </sheetView>
  </sheetViews>
  <sheetFormatPr defaultRowHeight="12.75"/>
  <cols>
    <col min="2" max="2" width="19.7109375" customWidth="1"/>
    <col min="3" max="3" width="30.28515625" customWidth="1"/>
    <col min="4" max="4" width="21" customWidth="1"/>
    <col min="5" max="5" width="16.28515625" customWidth="1"/>
    <col min="6" max="6" width="24.42578125" customWidth="1"/>
  </cols>
  <sheetData>
    <row r="1" spans="1:9" ht="15">
      <c r="A1" s="6" t="s">
        <v>196</v>
      </c>
      <c r="B1" s="6"/>
      <c r="C1" s="6"/>
      <c r="D1" s="6"/>
      <c r="E1" s="6"/>
      <c r="F1" s="6"/>
      <c r="G1" s="6"/>
      <c r="H1" s="6"/>
      <c r="I1" s="6"/>
    </row>
    <row r="2" spans="1:9" ht="15">
      <c r="A2" s="6" t="s">
        <v>197</v>
      </c>
      <c r="B2" s="6"/>
      <c r="C2" s="6"/>
      <c r="D2" s="6"/>
      <c r="E2" s="6"/>
      <c r="F2" s="6"/>
      <c r="G2" s="6"/>
      <c r="H2" s="6"/>
      <c r="I2" s="6"/>
    </row>
    <row r="3" spans="1:9" ht="15">
      <c r="A3" s="46" t="s">
        <v>246</v>
      </c>
      <c r="B3" s="46" t="s">
        <v>247</v>
      </c>
      <c r="C3" s="46" t="s">
        <v>248</v>
      </c>
      <c r="D3" s="46" t="s">
        <v>249</v>
      </c>
      <c r="E3" s="46" t="s">
        <v>250</v>
      </c>
      <c r="F3" s="46" t="s">
        <v>251</v>
      </c>
      <c r="G3" s="6"/>
      <c r="H3" s="6"/>
      <c r="I3" s="6"/>
    </row>
    <row r="4" spans="1:9" ht="15">
      <c r="A4" s="46"/>
      <c r="B4" s="46"/>
      <c r="C4" s="46" t="s">
        <v>252</v>
      </c>
      <c r="D4" s="46" t="s">
        <v>252</v>
      </c>
      <c r="E4" s="46" t="s">
        <v>253</v>
      </c>
      <c r="F4" s="46" t="s">
        <v>252</v>
      </c>
      <c r="G4" s="6"/>
      <c r="H4" s="6"/>
      <c r="I4" s="6"/>
    </row>
    <row r="5" spans="1:9" ht="15">
      <c r="A5" s="6">
        <v>1</v>
      </c>
      <c r="B5" s="6" t="s">
        <v>204</v>
      </c>
      <c r="C5" s="6">
        <v>34180112.329999998</v>
      </c>
      <c r="D5" s="6"/>
      <c r="E5" s="6" t="s">
        <v>205</v>
      </c>
      <c r="F5" s="6">
        <v>34180112.329999998</v>
      </c>
      <c r="G5" s="6"/>
      <c r="H5" s="6"/>
      <c r="I5" s="6"/>
    </row>
    <row r="6" spans="1:9" ht="15">
      <c r="A6" s="6">
        <v>2</v>
      </c>
      <c r="B6" s="6" t="s">
        <v>206</v>
      </c>
      <c r="C6" s="6">
        <v>30556441.129999999</v>
      </c>
      <c r="D6" s="6"/>
      <c r="E6" s="6" t="s">
        <v>205</v>
      </c>
      <c r="F6" s="6">
        <v>30556441.129999999</v>
      </c>
      <c r="G6" s="6"/>
      <c r="H6" s="6"/>
      <c r="I6" s="6"/>
    </row>
    <row r="7" spans="1:9" ht="15">
      <c r="A7" s="6">
        <v>3</v>
      </c>
      <c r="B7" s="6" t="s">
        <v>207</v>
      </c>
      <c r="C7" s="6">
        <v>61841809.850000001</v>
      </c>
      <c r="D7" s="6"/>
      <c r="E7" s="6" t="s">
        <v>205</v>
      </c>
      <c r="F7" s="6">
        <v>61841809.850000001</v>
      </c>
      <c r="G7" s="6"/>
      <c r="H7" s="6"/>
      <c r="I7" s="6"/>
    </row>
    <row r="8" spans="1:9" ht="15">
      <c r="A8" s="6">
        <v>4</v>
      </c>
      <c r="B8" s="6" t="s">
        <v>208</v>
      </c>
      <c r="C8" s="6">
        <v>30323574.399999999</v>
      </c>
      <c r="D8" s="6"/>
      <c r="E8" s="6" t="s">
        <v>205</v>
      </c>
      <c r="F8" s="6">
        <v>30323574.399999999</v>
      </c>
      <c r="G8" s="6"/>
      <c r="H8" s="6"/>
      <c r="I8" s="6"/>
    </row>
    <row r="9" spans="1:9" ht="15">
      <c r="A9" s="6">
        <v>5</v>
      </c>
      <c r="B9" s="6" t="s">
        <v>209</v>
      </c>
      <c r="C9" s="6">
        <v>70582915.209999993</v>
      </c>
      <c r="D9" s="6"/>
      <c r="E9" s="6" t="s">
        <v>205</v>
      </c>
      <c r="F9" s="6">
        <v>70582915.209999993</v>
      </c>
      <c r="G9" s="6"/>
      <c r="H9" s="6"/>
      <c r="I9" s="6"/>
    </row>
    <row r="10" spans="1:9" ht="15">
      <c r="A10" s="6">
        <v>6</v>
      </c>
      <c r="B10" s="6" t="s">
        <v>210</v>
      </c>
      <c r="C10" s="6">
        <v>28662160.25</v>
      </c>
      <c r="D10" s="6"/>
      <c r="E10" s="6" t="s">
        <v>205</v>
      </c>
      <c r="F10" s="6">
        <v>28662160.25</v>
      </c>
      <c r="G10" s="6"/>
      <c r="H10" s="6"/>
      <c r="I10" s="6"/>
    </row>
    <row r="11" spans="1:9" ht="15">
      <c r="A11" s="6">
        <v>7</v>
      </c>
      <c r="B11" s="6" t="s">
        <v>211</v>
      </c>
      <c r="C11" s="6">
        <v>30722987.68</v>
      </c>
      <c r="D11" s="6"/>
      <c r="E11" s="6" t="s">
        <v>205</v>
      </c>
      <c r="F11" s="6">
        <v>30722987.68</v>
      </c>
      <c r="G11" s="6"/>
      <c r="H11" s="6"/>
      <c r="I11" s="6"/>
    </row>
    <row r="12" spans="1:9" ht="15">
      <c r="A12" s="6">
        <v>8</v>
      </c>
      <c r="B12" s="6" t="s">
        <v>212</v>
      </c>
      <c r="C12" s="6">
        <v>15585332.199999999</v>
      </c>
      <c r="D12" s="6"/>
      <c r="E12" s="6" t="s">
        <v>205</v>
      </c>
      <c r="F12" s="6">
        <v>15585332.199999999</v>
      </c>
      <c r="G12" s="6"/>
      <c r="H12" s="6"/>
      <c r="I12" s="6"/>
    </row>
    <row r="13" spans="1:9" ht="15">
      <c r="A13" s="6">
        <v>9</v>
      </c>
      <c r="B13" s="6" t="s">
        <v>213</v>
      </c>
      <c r="C13" s="6">
        <v>121966922.51000001</v>
      </c>
      <c r="D13" s="6"/>
      <c r="E13" s="6" t="s">
        <v>205</v>
      </c>
      <c r="F13" s="6">
        <v>121966922.51000001</v>
      </c>
      <c r="G13" s="6"/>
      <c r="H13" s="6"/>
      <c r="I13" s="6"/>
    </row>
    <row r="14" spans="1:9" ht="15">
      <c r="A14" s="6">
        <v>10</v>
      </c>
      <c r="B14" s="6" t="s">
        <v>214</v>
      </c>
      <c r="C14" s="6">
        <v>19665800.309999999</v>
      </c>
      <c r="D14" s="6"/>
      <c r="E14" s="6" t="s">
        <v>205</v>
      </c>
      <c r="F14" s="6">
        <v>19665800.309999999</v>
      </c>
      <c r="G14" s="6"/>
      <c r="H14" s="6"/>
      <c r="I14" s="6"/>
    </row>
    <row r="15" spans="1:9" ht="15">
      <c r="A15" s="6">
        <v>11</v>
      </c>
      <c r="B15" s="6" t="s">
        <v>215</v>
      </c>
      <c r="C15" s="6">
        <v>43314886.43</v>
      </c>
      <c r="D15" s="6"/>
      <c r="E15" s="6" t="s">
        <v>205</v>
      </c>
      <c r="F15" s="6">
        <v>43314886.43</v>
      </c>
      <c r="G15" s="6"/>
      <c r="H15" s="6"/>
      <c r="I15" s="6"/>
    </row>
    <row r="16" spans="1:9" ht="15">
      <c r="A16" s="6">
        <v>12</v>
      </c>
      <c r="B16" s="6" t="s">
        <v>216</v>
      </c>
      <c r="C16" s="6">
        <v>44292718.140000001</v>
      </c>
      <c r="D16" s="6"/>
      <c r="E16" s="6" t="s">
        <v>205</v>
      </c>
      <c r="F16" s="6">
        <v>44292718.140000001</v>
      </c>
      <c r="G16" s="6"/>
      <c r="H16" s="6"/>
      <c r="I16" s="6"/>
    </row>
    <row r="17" spans="1:9" ht="15">
      <c r="A17" s="6">
        <v>13</v>
      </c>
      <c r="B17" s="6" t="s">
        <v>217</v>
      </c>
      <c r="C17" s="6">
        <v>37237967.18</v>
      </c>
      <c r="D17" s="6"/>
      <c r="E17" s="6" t="s">
        <v>205</v>
      </c>
      <c r="F17" s="6">
        <v>37237967.18</v>
      </c>
      <c r="G17" s="6"/>
      <c r="H17" s="6"/>
      <c r="I17" s="6"/>
    </row>
    <row r="18" spans="1:9" ht="15">
      <c r="A18" s="6">
        <v>14</v>
      </c>
      <c r="B18" s="6" t="s">
        <v>218</v>
      </c>
      <c r="C18" s="6">
        <v>53166642.890000001</v>
      </c>
      <c r="D18" s="6"/>
      <c r="E18" s="6" t="s">
        <v>205</v>
      </c>
      <c r="F18" s="6">
        <v>53166642.890000001</v>
      </c>
      <c r="G18" s="6"/>
      <c r="H18" s="6"/>
      <c r="I18" s="6"/>
    </row>
    <row r="19" spans="1:9" ht="15">
      <c r="A19" s="6">
        <v>15</v>
      </c>
      <c r="B19" s="6" t="s">
        <v>219</v>
      </c>
      <c r="C19" s="6">
        <v>33652015.789999999</v>
      </c>
      <c r="D19" s="6"/>
      <c r="E19" s="6" t="s">
        <v>205</v>
      </c>
      <c r="F19" s="6">
        <v>33652015.789999999</v>
      </c>
      <c r="G19" s="6"/>
      <c r="H19" s="6"/>
      <c r="I19" s="6"/>
    </row>
    <row r="20" spans="1:9" ht="15">
      <c r="A20" s="6">
        <v>16</v>
      </c>
      <c r="B20" s="6" t="s">
        <v>220</v>
      </c>
      <c r="C20" s="6">
        <v>52712924.490000002</v>
      </c>
      <c r="D20" s="6"/>
      <c r="E20" s="6" t="s">
        <v>205</v>
      </c>
      <c r="F20" s="6">
        <v>52712924.490000002</v>
      </c>
      <c r="G20" s="6"/>
      <c r="H20" s="6"/>
      <c r="I20" s="6"/>
    </row>
    <row r="21" spans="1:9" ht="15">
      <c r="A21" s="6">
        <v>17</v>
      </c>
      <c r="B21" s="6" t="s">
        <v>221</v>
      </c>
      <c r="C21" s="6">
        <v>35846252.030000001</v>
      </c>
      <c r="D21" s="6"/>
      <c r="E21" s="6" t="s">
        <v>205</v>
      </c>
      <c r="F21" s="6">
        <v>35846252.030000001</v>
      </c>
      <c r="G21" s="6"/>
      <c r="H21" s="6"/>
      <c r="I21" s="6"/>
    </row>
    <row r="22" spans="1:9" ht="15">
      <c r="A22" s="6">
        <v>18</v>
      </c>
      <c r="B22" s="6" t="s">
        <v>222</v>
      </c>
      <c r="C22" s="6">
        <v>241309864.16999999</v>
      </c>
      <c r="D22" s="6"/>
      <c r="E22" s="6" t="s">
        <v>205</v>
      </c>
      <c r="F22" s="6">
        <v>241309864.16999999</v>
      </c>
      <c r="G22" s="6"/>
      <c r="H22" s="6"/>
      <c r="I22" s="6"/>
    </row>
    <row r="23" spans="1:9" ht="15">
      <c r="A23" s="6">
        <v>19</v>
      </c>
      <c r="B23" s="6" t="s">
        <v>223</v>
      </c>
      <c r="C23" s="6">
        <v>63897444.170000002</v>
      </c>
      <c r="D23" s="6"/>
      <c r="E23" s="6" t="s">
        <v>205</v>
      </c>
      <c r="F23" s="6">
        <v>63897444.170000002</v>
      </c>
      <c r="G23" s="6"/>
      <c r="H23" s="6"/>
      <c r="I23" s="6"/>
    </row>
    <row r="24" spans="1:9" ht="15">
      <c r="A24" s="6">
        <v>20</v>
      </c>
      <c r="B24" s="6" t="s">
        <v>224</v>
      </c>
      <c r="C24" s="6">
        <v>73725662.920000002</v>
      </c>
      <c r="D24" s="6"/>
      <c r="E24" s="6" t="s">
        <v>205</v>
      </c>
      <c r="F24" s="6">
        <v>73725662.920000002</v>
      </c>
      <c r="G24" s="6"/>
      <c r="H24" s="6"/>
      <c r="I24" s="6"/>
    </row>
    <row r="25" spans="1:9" ht="15">
      <c r="A25" s="6">
        <v>21</v>
      </c>
      <c r="B25" s="6" t="s">
        <v>225</v>
      </c>
      <c r="C25" s="6">
        <v>46855525.420000002</v>
      </c>
      <c r="D25" s="6"/>
      <c r="E25" s="6" t="s">
        <v>205</v>
      </c>
      <c r="F25" s="6">
        <v>46855525.420000002</v>
      </c>
      <c r="G25" s="6"/>
      <c r="H25" s="6"/>
      <c r="I25" s="6"/>
    </row>
    <row r="26" spans="1:9" ht="15">
      <c r="A26" s="6">
        <v>22</v>
      </c>
      <c r="B26" s="6" t="s">
        <v>226</v>
      </c>
      <c r="C26" s="6">
        <v>33960974.289999999</v>
      </c>
      <c r="D26" s="6"/>
      <c r="E26" s="6" t="s">
        <v>205</v>
      </c>
      <c r="F26" s="6">
        <v>33960974.289999999</v>
      </c>
      <c r="G26" s="6"/>
      <c r="H26" s="6"/>
      <c r="I26" s="6"/>
    </row>
    <row r="27" spans="1:9" ht="15">
      <c r="A27" s="6">
        <v>23</v>
      </c>
      <c r="B27" s="6" t="s">
        <v>227</v>
      </c>
      <c r="C27" s="6">
        <v>45871785.310000002</v>
      </c>
      <c r="D27" s="6"/>
      <c r="E27" s="6" t="s">
        <v>205</v>
      </c>
      <c r="F27" s="6">
        <v>45871785.310000002</v>
      </c>
      <c r="G27" s="6"/>
      <c r="H27" s="6"/>
      <c r="I27" s="6"/>
    </row>
    <row r="28" spans="1:9" ht="15">
      <c r="A28" s="6">
        <v>24</v>
      </c>
      <c r="B28" s="6" t="s">
        <v>228</v>
      </c>
      <c r="C28" s="6">
        <v>879131927.80999994</v>
      </c>
      <c r="D28" s="6">
        <v>59003590</v>
      </c>
      <c r="E28" s="6" t="s">
        <v>205</v>
      </c>
      <c r="F28" s="6">
        <v>938135517.80999994</v>
      </c>
      <c r="G28" s="6"/>
      <c r="H28" s="6"/>
      <c r="I28" s="6"/>
    </row>
    <row r="29" spans="1:9" ht="15">
      <c r="A29" s="6">
        <v>25</v>
      </c>
      <c r="B29" s="6" t="s">
        <v>229</v>
      </c>
      <c r="C29" s="6">
        <v>47648079.920000002</v>
      </c>
      <c r="D29" s="6"/>
      <c r="E29" s="6" t="s">
        <v>205</v>
      </c>
      <c r="F29" s="6">
        <v>47648079.920000002</v>
      </c>
      <c r="G29" s="6"/>
      <c r="H29" s="6"/>
      <c r="I29" s="6"/>
    </row>
    <row r="30" spans="1:9" ht="15">
      <c r="A30" s="6">
        <v>26</v>
      </c>
      <c r="B30" s="6" t="s">
        <v>230</v>
      </c>
      <c r="C30" s="6">
        <v>31750342.66</v>
      </c>
      <c r="D30" s="6"/>
      <c r="E30" s="6" t="s">
        <v>205</v>
      </c>
      <c r="F30" s="6">
        <v>31750342.66</v>
      </c>
      <c r="G30" s="6"/>
      <c r="H30" s="6"/>
      <c r="I30" s="6"/>
    </row>
    <row r="31" spans="1:9" ht="15">
      <c r="A31" s="6">
        <v>27</v>
      </c>
      <c r="B31" s="6" t="s">
        <v>231</v>
      </c>
      <c r="C31" s="6">
        <v>116802098.95</v>
      </c>
      <c r="D31" s="6"/>
      <c r="E31" s="6" t="s">
        <v>205</v>
      </c>
      <c r="F31" s="6">
        <v>116802098.95</v>
      </c>
      <c r="G31" s="6"/>
      <c r="H31" s="6"/>
      <c r="I31" s="6"/>
    </row>
    <row r="32" spans="1:9" ht="15">
      <c r="A32" s="6">
        <v>28</v>
      </c>
      <c r="B32" s="6" t="s">
        <v>232</v>
      </c>
      <c r="C32" s="6">
        <v>52134726.590000004</v>
      </c>
      <c r="D32" s="6"/>
      <c r="E32" s="6" t="s">
        <v>205</v>
      </c>
      <c r="F32" s="6">
        <v>52134726.590000004</v>
      </c>
      <c r="G32" s="6"/>
      <c r="H32" s="6"/>
      <c r="I32" s="6"/>
    </row>
    <row r="33" spans="1:9" ht="15">
      <c r="A33" s="6">
        <v>29</v>
      </c>
      <c r="B33" s="6" t="s">
        <v>233</v>
      </c>
      <c r="C33" s="6">
        <v>61838048.100000001</v>
      </c>
      <c r="D33" s="6"/>
      <c r="E33" s="6" t="s">
        <v>205</v>
      </c>
      <c r="F33" s="6">
        <v>61838048.100000001</v>
      </c>
      <c r="G33" s="6"/>
      <c r="H33" s="6"/>
      <c r="I33" s="6"/>
    </row>
    <row r="34" spans="1:9" ht="15">
      <c r="A34" s="6">
        <v>30</v>
      </c>
      <c r="B34" s="6" t="s">
        <v>234</v>
      </c>
      <c r="C34" s="6">
        <v>80201551.159999996</v>
      </c>
      <c r="D34" s="6"/>
      <c r="E34" s="6" t="s">
        <v>205</v>
      </c>
      <c r="F34" s="6">
        <v>80201551.159999996</v>
      </c>
      <c r="G34" s="6"/>
      <c r="H34" s="6"/>
      <c r="I34" s="6"/>
    </row>
    <row r="35" spans="1:9" ht="15">
      <c r="A35" s="6">
        <v>31</v>
      </c>
      <c r="B35" s="6" t="s">
        <v>235</v>
      </c>
      <c r="C35" s="6">
        <v>22674216.600000001</v>
      </c>
      <c r="D35" s="6"/>
      <c r="E35" s="6" t="s">
        <v>205</v>
      </c>
      <c r="F35" s="6">
        <v>22674216.600000001</v>
      </c>
      <c r="G35" s="6"/>
      <c r="H35" s="6"/>
      <c r="I35" s="6"/>
    </row>
    <row r="36" spans="1:9" ht="15">
      <c r="A36" s="6">
        <v>32</v>
      </c>
      <c r="B36" s="6" t="s">
        <v>236</v>
      </c>
      <c r="C36" s="6">
        <v>42690633.600000001</v>
      </c>
      <c r="D36" s="6"/>
      <c r="E36" s="6" t="s">
        <v>205</v>
      </c>
      <c r="F36" s="6">
        <v>42690633.600000001</v>
      </c>
      <c r="G36" s="6"/>
      <c r="H36" s="6"/>
      <c r="I36" s="6"/>
    </row>
    <row r="37" spans="1:9" ht="15">
      <c r="A37" s="6">
        <v>33</v>
      </c>
      <c r="B37" s="6" t="s">
        <v>237</v>
      </c>
      <c r="C37" s="6">
        <v>44111989.859999999</v>
      </c>
      <c r="D37" s="6"/>
      <c r="E37" s="6" t="s">
        <v>205</v>
      </c>
      <c r="F37" s="6">
        <v>44111989.859999999</v>
      </c>
      <c r="G37" s="6"/>
      <c r="H37" s="6"/>
      <c r="I37" s="6"/>
    </row>
    <row r="38" spans="1:9" ht="15">
      <c r="A38" s="6">
        <v>34</v>
      </c>
      <c r="B38" s="6" t="s">
        <v>238</v>
      </c>
      <c r="C38" s="6">
        <v>23554326.969999999</v>
      </c>
      <c r="D38" s="6"/>
      <c r="E38" s="6" t="s">
        <v>205</v>
      </c>
      <c r="F38" s="6">
        <v>23554326.969999999</v>
      </c>
      <c r="G38" s="6"/>
      <c r="H38" s="6"/>
      <c r="I38" s="6"/>
    </row>
    <row r="39" spans="1:9" ht="15">
      <c r="A39" s="6">
        <v>35</v>
      </c>
      <c r="B39" s="6" t="s">
        <v>239</v>
      </c>
      <c r="C39" s="6">
        <v>33033729.59</v>
      </c>
      <c r="D39" s="6"/>
      <c r="E39" s="6" t="s">
        <v>205</v>
      </c>
      <c r="F39" s="6">
        <v>33033729.59</v>
      </c>
      <c r="G39" s="6"/>
      <c r="H39" s="6"/>
      <c r="I39" s="6"/>
    </row>
    <row r="40" spans="1:9" ht="15">
      <c r="A40" s="6">
        <v>36</v>
      </c>
      <c r="B40" s="6" t="s">
        <v>240</v>
      </c>
      <c r="C40" s="6">
        <v>32292716.690000001</v>
      </c>
      <c r="D40" s="6"/>
      <c r="E40" s="6" t="s">
        <v>205</v>
      </c>
      <c r="F40" s="6">
        <v>32292716.690000001</v>
      </c>
      <c r="G40" s="6"/>
      <c r="H40" s="6"/>
      <c r="I40" s="6"/>
    </row>
    <row r="41" spans="1:9" ht="15">
      <c r="A41" s="6">
        <v>37</v>
      </c>
      <c r="B41" s="6" t="s">
        <v>241</v>
      </c>
      <c r="C41" s="6">
        <v>39218574.390000001</v>
      </c>
      <c r="D41" s="6"/>
      <c r="E41" s="6" t="s">
        <v>205</v>
      </c>
      <c r="F41" s="6">
        <v>39218574.390000001</v>
      </c>
      <c r="G41" s="6"/>
      <c r="H41" s="6"/>
      <c r="I41" s="6"/>
    </row>
    <row r="42" spans="1:9" ht="15">
      <c r="A42" s="6"/>
      <c r="B42" s="6" t="s">
        <v>242</v>
      </c>
      <c r="C42" s="6">
        <v>2757015681.9899998</v>
      </c>
      <c r="D42" s="6">
        <v>59003590</v>
      </c>
      <c r="E42" s="6" t="s">
        <v>243</v>
      </c>
      <c r="F42" s="6">
        <v>2816019271.9899998</v>
      </c>
      <c r="G42" s="6"/>
      <c r="H42" s="6"/>
      <c r="I42" s="6"/>
    </row>
    <row r="43" spans="1:9" ht="15">
      <c r="A43" s="6"/>
      <c r="B43" s="6" t="s">
        <v>244</v>
      </c>
      <c r="C43" s="6">
        <v>3518190578.3099999</v>
      </c>
      <c r="D43" s="6"/>
      <c r="E43" s="6">
        <v>2487606299.5999999</v>
      </c>
      <c r="F43" s="6">
        <v>6005796877.9099998</v>
      </c>
      <c r="G43" s="6"/>
      <c r="H43" s="6"/>
      <c r="I43" s="6"/>
    </row>
    <row r="44" spans="1:9" ht="15">
      <c r="A44" s="6"/>
      <c r="B44" s="6" t="s">
        <v>245</v>
      </c>
      <c r="C44" s="6">
        <v>6275206260.3000002</v>
      </c>
      <c r="D44" s="6">
        <v>59003590</v>
      </c>
      <c r="E44" s="6">
        <v>2487606299.5999999</v>
      </c>
      <c r="F44" s="6">
        <v>8821816149.8999996</v>
      </c>
      <c r="G44" s="6"/>
      <c r="H44" s="6"/>
      <c r="I44" s="6"/>
    </row>
    <row r="45" spans="1:9" ht="15">
      <c r="A45" s="6"/>
      <c r="B45" s="6"/>
      <c r="C45" s="6"/>
      <c r="D45" s="6"/>
      <c r="E45" s="6"/>
      <c r="F45" s="6"/>
      <c r="G45" s="6"/>
      <c r="H45" s="6"/>
      <c r="I45" s="6"/>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5"/>
  <sheetViews>
    <sheetView workbookViewId="0">
      <selection activeCell="F19" sqref="F19"/>
    </sheetView>
  </sheetViews>
  <sheetFormatPr defaultRowHeight="12.75"/>
  <cols>
    <col min="2" max="2" width="21.85546875" customWidth="1"/>
    <col min="3" max="3" width="25.140625" customWidth="1"/>
    <col min="4" max="4" width="22.42578125" customWidth="1"/>
    <col min="5" max="5" width="22.5703125" customWidth="1"/>
    <col min="6" max="6" width="20.140625" customWidth="1"/>
  </cols>
  <sheetData>
    <row r="1" spans="1:6">
      <c r="A1" t="s">
        <v>194</v>
      </c>
    </row>
    <row r="2" spans="1:6">
      <c r="A2" t="s">
        <v>195</v>
      </c>
    </row>
    <row r="5" spans="1:6" ht="15">
      <c r="A5" s="6" t="s">
        <v>138</v>
      </c>
      <c r="B5" s="6" t="s">
        <v>139</v>
      </c>
      <c r="C5" s="6" t="s">
        <v>190</v>
      </c>
      <c r="D5" s="6" t="s">
        <v>191</v>
      </c>
      <c r="E5" s="6" t="s">
        <v>192</v>
      </c>
      <c r="F5" s="6" t="s">
        <v>193</v>
      </c>
    </row>
    <row r="6" spans="1:6" ht="15">
      <c r="A6" s="6">
        <v>1</v>
      </c>
      <c r="B6" s="6" t="s">
        <v>144</v>
      </c>
      <c r="C6" s="6">
        <v>33791420.920000002</v>
      </c>
      <c r="D6" s="6" t="s">
        <v>8</v>
      </c>
      <c r="E6" s="6" t="s">
        <v>8</v>
      </c>
      <c r="F6" s="6">
        <v>33791420.920000002</v>
      </c>
    </row>
    <row r="7" spans="1:6" ht="15">
      <c r="A7" s="6">
        <v>2</v>
      </c>
      <c r="B7" s="6" t="s">
        <v>145</v>
      </c>
      <c r="C7" s="6">
        <v>40275205.57</v>
      </c>
      <c r="D7" s="6">
        <v>6500000</v>
      </c>
      <c r="E7" s="6" t="s">
        <v>8</v>
      </c>
      <c r="F7" s="6">
        <v>46775205.57</v>
      </c>
    </row>
    <row r="8" spans="1:6" ht="15">
      <c r="A8" s="6">
        <v>3</v>
      </c>
      <c r="B8" s="6" t="s">
        <v>146</v>
      </c>
      <c r="C8" s="6">
        <v>58886640.859999999</v>
      </c>
      <c r="D8" s="6" t="s">
        <v>8</v>
      </c>
      <c r="E8" s="6" t="s">
        <v>8</v>
      </c>
      <c r="F8" s="6">
        <v>58886640.859999999</v>
      </c>
    </row>
    <row r="9" spans="1:6" ht="15">
      <c r="A9" s="6">
        <v>4</v>
      </c>
      <c r="B9" s="6" t="s">
        <v>147</v>
      </c>
      <c r="C9" s="6">
        <v>45154626.039999999</v>
      </c>
      <c r="D9" s="6" t="s">
        <v>8</v>
      </c>
      <c r="E9" s="6" t="s">
        <v>8</v>
      </c>
      <c r="F9" s="6">
        <v>45154626.039999999</v>
      </c>
    </row>
    <row r="10" spans="1:6" ht="15">
      <c r="A10" s="6">
        <v>5</v>
      </c>
      <c r="B10" s="6" t="s">
        <v>148</v>
      </c>
      <c r="C10" s="6">
        <v>87572428.680000007</v>
      </c>
      <c r="D10" s="6" t="s">
        <v>8</v>
      </c>
      <c r="E10" s="6" t="s">
        <v>8</v>
      </c>
      <c r="F10" s="6">
        <v>87572428.680000007</v>
      </c>
    </row>
    <row r="11" spans="1:6" ht="15">
      <c r="A11" s="6">
        <v>6</v>
      </c>
      <c r="B11" s="6" t="s">
        <v>149</v>
      </c>
      <c r="C11" s="6">
        <v>34832195.130000003</v>
      </c>
      <c r="D11" s="6" t="s">
        <v>8</v>
      </c>
      <c r="E11" s="6" t="s">
        <v>8</v>
      </c>
      <c r="F11" s="6">
        <v>34832195.130000003</v>
      </c>
    </row>
    <row r="12" spans="1:6" ht="15">
      <c r="A12" s="6">
        <v>7</v>
      </c>
      <c r="B12" s="6" t="s">
        <v>150</v>
      </c>
      <c r="C12" s="6">
        <v>33074189.469999999</v>
      </c>
      <c r="D12" s="6" t="s">
        <v>8</v>
      </c>
      <c r="E12" s="6" t="s">
        <v>8</v>
      </c>
      <c r="F12" s="6">
        <v>33074189.469999999</v>
      </c>
    </row>
    <row r="13" spans="1:6" ht="15">
      <c r="A13" s="6">
        <v>8</v>
      </c>
      <c r="B13" s="6" t="s">
        <v>151</v>
      </c>
      <c r="C13" s="6">
        <v>23067549.16</v>
      </c>
      <c r="D13" s="6" t="s">
        <v>8</v>
      </c>
      <c r="E13" s="6" t="s">
        <v>8</v>
      </c>
      <c r="F13" s="6">
        <v>23067549.16</v>
      </c>
    </row>
    <row r="14" spans="1:6" ht="15">
      <c r="A14" s="6">
        <v>9</v>
      </c>
      <c r="B14" s="6" t="s">
        <v>152</v>
      </c>
      <c r="C14" s="6">
        <v>131469661.94</v>
      </c>
      <c r="D14" s="6">
        <v>10000000</v>
      </c>
      <c r="E14" s="6" t="s">
        <v>8</v>
      </c>
      <c r="F14" s="6">
        <v>141469661.94</v>
      </c>
    </row>
    <row r="15" spans="1:6" ht="15">
      <c r="A15" s="6">
        <v>10</v>
      </c>
      <c r="B15" s="6" t="s">
        <v>153</v>
      </c>
      <c r="C15" s="6">
        <v>24233639.670000002</v>
      </c>
      <c r="D15" s="6" t="s">
        <v>8</v>
      </c>
      <c r="E15" s="6" t="s">
        <v>8</v>
      </c>
      <c r="F15" s="6">
        <v>24233639.670000002</v>
      </c>
    </row>
    <row r="16" spans="1:6" ht="15">
      <c r="A16" s="6">
        <v>11</v>
      </c>
      <c r="B16" s="6" t="s">
        <v>154</v>
      </c>
      <c r="C16" s="6">
        <v>45410518.380000003</v>
      </c>
      <c r="D16" s="6" t="s">
        <v>8</v>
      </c>
      <c r="E16" s="6" t="s">
        <v>8</v>
      </c>
      <c r="F16" s="6">
        <v>45410518.380000003</v>
      </c>
    </row>
    <row r="17" spans="1:6" ht="15">
      <c r="A17" s="6">
        <v>12</v>
      </c>
      <c r="B17" s="6" t="s">
        <v>155</v>
      </c>
      <c r="C17" s="6">
        <v>123128295.53</v>
      </c>
      <c r="D17" s="6" t="s">
        <v>8</v>
      </c>
      <c r="E17" s="6" t="s">
        <v>8</v>
      </c>
      <c r="F17" s="6">
        <v>123128295.53</v>
      </c>
    </row>
    <row r="18" spans="1:6" ht="15">
      <c r="A18" s="6">
        <v>13</v>
      </c>
      <c r="B18" s="6" t="s">
        <v>156</v>
      </c>
      <c r="C18" s="6">
        <v>46452932.149999999</v>
      </c>
      <c r="D18" s="6" t="s">
        <v>8</v>
      </c>
      <c r="E18" s="6" t="s">
        <v>8</v>
      </c>
      <c r="F18" s="6">
        <v>46452932.149999999</v>
      </c>
    </row>
    <row r="19" spans="1:6" ht="15">
      <c r="A19" s="6">
        <v>14</v>
      </c>
      <c r="B19" s="6" t="s">
        <v>157</v>
      </c>
      <c r="C19" s="6">
        <v>62428599.359999999</v>
      </c>
      <c r="D19" s="6">
        <v>6500000</v>
      </c>
      <c r="E19" s="6" t="s">
        <v>8</v>
      </c>
      <c r="F19" s="6">
        <v>68928599.359999999</v>
      </c>
    </row>
    <row r="20" spans="1:6" ht="15">
      <c r="A20" s="6">
        <v>15</v>
      </c>
      <c r="B20" s="6" t="s">
        <v>158</v>
      </c>
      <c r="C20" s="6">
        <v>39545598.759999998</v>
      </c>
      <c r="D20" s="6" t="s">
        <v>8</v>
      </c>
      <c r="E20" s="6" t="s">
        <v>8</v>
      </c>
      <c r="F20" s="6">
        <v>39545598.759999998</v>
      </c>
    </row>
    <row r="21" spans="1:6" ht="15">
      <c r="A21" s="6">
        <v>16</v>
      </c>
      <c r="B21" s="6" t="s">
        <v>159</v>
      </c>
      <c r="C21" s="6">
        <v>52949585.740000002</v>
      </c>
      <c r="D21" s="6" t="s">
        <v>8</v>
      </c>
      <c r="E21" s="6" t="s">
        <v>8</v>
      </c>
      <c r="F21" s="6">
        <v>52949585.740000002</v>
      </c>
    </row>
    <row r="22" spans="1:6" ht="15">
      <c r="A22" s="6">
        <v>17</v>
      </c>
      <c r="B22" s="6" t="s">
        <v>160</v>
      </c>
      <c r="C22" s="6">
        <v>35717805.700000003</v>
      </c>
      <c r="D22" s="6" t="s">
        <v>8</v>
      </c>
      <c r="E22" s="6" t="s">
        <v>8</v>
      </c>
      <c r="F22" s="6">
        <v>35717805.700000003</v>
      </c>
    </row>
    <row r="23" spans="1:6" ht="15">
      <c r="A23" s="6">
        <v>18</v>
      </c>
      <c r="B23" s="6" t="s">
        <v>161</v>
      </c>
      <c r="C23" s="6">
        <v>234416052.15000001</v>
      </c>
      <c r="D23" s="6" t="s">
        <v>8</v>
      </c>
      <c r="E23" s="6" t="s">
        <v>8</v>
      </c>
      <c r="F23" s="6">
        <v>234416052.15000001</v>
      </c>
    </row>
    <row r="24" spans="1:6" ht="15">
      <c r="A24" s="6">
        <v>19</v>
      </c>
      <c r="B24" s="6" t="s">
        <v>162</v>
      </c>
      <c r="C24" s="6">
        <v>59796931.030000001</v>
      </c>
      <c r="D24" s="6" t="s">
        <v>8</v>
      </c>
      <c r="E24" s="6" t="s">
        <v>8</v>
      </c>
      <c r="F24" s="6">
        <v>59796931.030000001</v>
      </c>
    </row>
    <row r="25" spans="1:6" ht="15">
      <c r="A25" s="6">
        <v>20</v>
      </c>
      <c r="B25" s="6" t="s">
        <v>163</v>
      </c>
      <c r="C25" s="6">
        <v>78925362.409999996</v>
      </c>
      <c r="D25" s="6" t="s">
        <v>8</v>
      </c>
      <c r="E25" s="6" t="s">
        <v>8</v>
      </c>
      <c r="F25" s="6">
        <v>78925362.409999996</v>
      </c>
    </row>
    <row r="26" spans="1:6" ht="15">
      <c r="A26" s="6">
        <v>21</v>
      </c>
      <c r="B26" s="6" t="s">
        <v>164</v>
      </c>
      <c r="C26" s="6">
        <v>43786053.640000001</v>
      </c>
      <c r="D26" s="6" t="s">
        <v>8</v>
      </c>
      <c r="E26" s="6" t="s">
        <v>8</v>
      </c>
      <c r="F26" s="6">
        <v>43786053.640000001</v>
      </c>
    </row>
    <row r="27" spans="1:6" ht="15">
      <c r="A27" s="6">
        <v>22</v>
      </c>
      <c r="B27" s="6" t="s">
        <v>165</v>
      </c>
      <c r="C27" s="6">
        <v>35787836.350000001</v>
      </c>
      <c r="D27" s="6" t="s">
        <v>8</v>
      </c>
      <c r="E27" s="6" t="s">
        <v>8</v>
      </c>
      <c r="F27" s="6">
        <v>35787836.350000001</v>
      </c>
    </row>
    <row r="28" spans="1:6" ht="15">
      <c r="A28" s="6">
        <v>23</v>
      </c>
      <c r="B28" s="6" t="s">
        <v>166</v>
      </c>
      <c r="C28" s="6">
        <v>52722198.82</v>
      </c>
      <c r="D28" s="6" t="s">
        <v>8</v>
      </c>
      <c r="E28" s="6" t="s">
        <v>8</v>
      </c>
      <c r="F28" s="6">
        <v>52722198.82</v>
      </c>
    </row>
    <row r="29" spans="1:6" ht="15">
      <c r="A29" s="6">
        <v>24</v>
      </c>
      <c r="B29" s="6" t="s">
        <v>167</v>
      </c>
      <c r="C29" s="6">
        <v>1087209248.6500001</v>
      </c>
      <c r="D29" s="6">
        <v>82503600</v>
      </c>
      <c r="E29" s="6" t="s">
        <v>8</v>
      </c>
      <c r="F29" s="6">
        <v>1169712848.6500001</v>
      </c>
    </row>
    <row r="30" spans="1:6" ht="15">
      <c r="A30" s="6">
        <v>25</v>
      </c>
      <c r="B30" s="6" t="s">
        <v>168</v>
      </c>
      <c r="C30" s="6">
        <v>49942696.579999998</v>
      </c>
      <c r="D30" s="6" t="s">
        <v>8</v>
      </c>
      <c r="E30" s="6" t="s">
        <v>8</v>
      </c>
      <c r="F30" s="6">
        <v>49942696.579999998</v>
      </c>
    </row>
    <row r="31" spans="1:6" ht="15">
      <c r="A31" s="6">
        <v>26</v>
      </c>
      <c r="B31" s="6" t="s">
        <v>169</v>
      </c>
      <c r="C31" s="6">
        <v>38250438.25</v>
      </c>
      <c r="D31" s="6">
        <v>6500000</v>
      </c>
      <c r="E31" s="6" t="s">
        <v>8</v>
      </c>
      <c r="F31" s="6">
        <v>44750438.25</v>
      </c>
    </row>
    <row r="32" spans="1:6" ht="15">
      <c r="A32" s="6">
        <v>27</v>
      </c>
      <c r="B32" s="6" t="s">
        <v>170</v>
      </c>
      <c r="C32" s="6">
        <v>109154553.08</v>
      </c>
      <c r="D32" s="6" t="s">
        <v>8</v>
      </c>
      <c r="E32" s="6" t="s">
        <v>8</v>
      </c>
      <c r="F32" s="6">
        <v>109154553.08</v>
      </c>
    </row>
    <row r="33" spans="1:6" ht="15">
      <c r="A33" s="6">
        <v>28</v>
      </c>
      <c r="B33" s="6" t="s">
        <v>171</v>
      </c>
      <c r="C33" s="6">
        <v>52688524.399999999</v>
      </c>
      <c r="D33" s="6" t="s">
        <v>8</v>
      </c>
      <c r="E33" s="6" t="s">
        <v>8</v>
      </c>
      <c r="F33" s="6">
        <v>52688524.399999999</v>
      </c>
    </row>
    <row r="34" spans="1:6" ht="15">
      <c r="A34" s="6">
        <v>29</v>
      </c>
      <c r="B34" s="6" t="s">
        <v>172</v>
      </c>
      <c r="C34" s="6">
        <v>67103294.390000001</v>
      </c>
      <c r="D34" s="6">
        <v>6950000</v>
      </c>
      <c r="E34" s="6" t="s">
        <v>8</v>
      </c>
      <c r="F34" s="6">
        <v>74053294.390000001</v>
      </c>
    </row>
    <row r="35" spans="1:6" ht="15">
      <c r="A35" s="6">
        <v>30</v>
      </c>
      <c r="B35" s="6" t="s">
        <v>173</v>
      </c>
      <c r="C35" s="6">
        <v>72350590.319999993</v>
      </c>
      <c r="D35" s="6" t="s">
        <v>8</v>
      </c>
      <c r="E35" s="6" t="s">
        <v>8</v>
      </c>
      <c r="F35" s="6">
        <v>72350590.319999993</v>
      </c>
    </row>
    <row r="36" spans="1:6" ht="15">
      <c r="A36" s="6">
        <v>31</v>
      </c>
      <c r="B36" s="6" t="s">
        <v>174</v>
      </c>
      <c r="C36" s="6">
        <v>30947579.75</v>
      </c>
      <c r="D36" s="6" t="s">
        <v>8</v>
      </c>
      <c r="E36" s="6" t="s">
        <v>8</v>
      </c>
      <c r="F36" s="6">
        <v>30947579.75</v>
      </c>
    </row>
    <row r="37" spans="1:6" ht="15">
      <c r="A37" s="6">
        <v>32</v>
      </c>
      <c r="B37" s="6" t="s">
        <v>175</v>
      </c>
      <c r="C37" s="6">
        <v>44725095.710000001</v>
      </c>
      <c r="D37" s="6" t="s">
        <v>8</v>
      </c>
      <c r="E37" s="6" t="s">
        <v>8</v>
      </c>
      <c r="F37" s="6">
        <v>44725095.710000001</v>
      </c>
    </row>
    <row r="38" spans="1:6" ht="15">
      <c r="A38" s="6">
        <v>33</v>
      </c>
      <c r="B38" s="6" t="s">
        <v>176</v>
      </c>
      <c r="C38" s="6">
        <v>44864819.460000001</v>
      </c>
      <c r="D38" s="6" t="s">
        <v>8</v>
      </c>
      <c r="E38" s="6" t="s">
        <v>8</v>
      </c>
      <c r="F38" s="6">
        <v>44864819.460000001</v>
      </c>
    </row>
    <row r="39" spans="1:6" ht="15">
      <c r="A39" s="6">
        <v>34</v>
      </c>
      <c r="B39" s="6" t="s">
        <v>177</v>
      </c>
      <c r="C39" s="6">
        <v>22780063.890000001</v>
      </c>
      <c r="D39" s="6" t="s">
        <v>8</v>
      </c>
      <c r="E39" s="6" t="s">
        <v>8</v>
      </c>
      <c r="F39" s="6">
        <v>22780063.890000001</v>
      </c>
    </row>
    <row r="40" spans="1:6" ht="15">
      <c r="A40" s="6">
        <v>35</v>
      </c>
      <c r="B40" s="6" t="s">
        <v>178</v>
      </c>
      <c r="C40" s="6">
        <v>31237619.25</v>
      </c>
      <c r="D40" s="6" t="s">
        <v>8</v>
      </c>
      <c r="E40" s="6" t="s">
        <v>8</v>
      </c>
      <c r="F40" s="6">
        <v>31237619.25</v>
      </c>
    </row>
    <row r="41" spans="1:6" ht="15">
      <c r="A41" s="6">
        <v>36</v>
      </c>
      <c r="B41" s="6" t="s">
        <v>179</v>
      </c>
      <c r="C41" s="6">
        <v>35547562.299999997</v>
      </c>
      <c r="D41" s="6" t="s">
        <v>8</v>
      </c>
      <c r="E41" s="6" t="s">
        <v>8</v>
      </c>
      <c r="F41" s="6">
        <v>35547562.299999997</v>
      </c>
    </row>
    <row r="42" spans="1:6" ht="15">
      <c r="A42" s="6">
        <v>37</v>
      </c>
      <c r="B42" s="6" t="s">
        <v>180</v>
      </c>
      <c r="C42" s="6">
        <v>36636548.579999998</v>
      </c>
      <c r="D42" s="6" t="s">
        <v>8</v>
      </c>
      <c r="E42" s="6" t="s">
        <v>8</v>
      </c>
      <c r="F42" s="6">
        <v>36636548.579999998</v>
      </c>
    </row>
    <row r="43" spans="1:6" ht="15">
      <c r="A43" s="6"/>
      <c r="B43" s="6" t="s">
        <v>181</v>
      </c>
      <c r="C43" s="6">
        <v>3146863962.0700002</v>
      </c>
      <c r="D43" s="6">
        <v>118953600</v>
      </c>
      <c r="E43" s="6" t="s">
        <v>8</v>
      </c>
      <c r="F43" s="6">
        <v>3265817562.0700002</v>
      </c>
    </row>
    <row r="44" spans="1:6" ht="15">
      <c r="A44" s="6">
        <v>38</v>
      </c>
      <c r="B44" s="6" t="s">
        <v>182</v>
      </c>
      <c r="C44" s="6">
        <v>3652500496.4899998</v>
      </c>
      <c r="D44" s="6" t="s">
        <v>8</v>
      </c>
      <c r="E44" s="6">
        <v>2793131051.4400001</v>
      </c>
      <c r="F44" s="6">
        <v>6445631547.9300003</v>
      </c>
    </row>
    <row r="45" spans="1:6" ht="15">
      <c r="A45" s="6"/>
      <c r="B45" s="6" t="s">
        <v>183</v>
      </c>
      <c r="C45" s="6">
        <v>6799364458.5600004</v>
      </c>
      <c r="D45" s="6">
        <v>118953600</v>
      </c>
      <c r="E45" s="6">
        <v>2793131051.4400001</v>
      </c>
      <c r="F45" s="6">
        <v>9711449110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6"/>
  <sheetViews>
    <sheetView workbookViewId="0">
      <selection activeCell="F19" sqref="F19"/>
    </sheetView>
  </sheetViews>
  <sheetFormatPr defaultRowHeight="12.75"/>
  <cols>
    <col min="2" max="2" width="17.85546875" customWidth="1"/>
    <col min="3" max="3" width="22.5703125" customWidth="1"/>
    <col min="4" max="4" width="20.85546875" customWidth="1"/>
    <col min="5" max="5" width="24.7109375" customWidth="1"/>
    <col min="6" max="6" width="24.5703125" style="49" customWidth="1"/>
  </cols>
  <sheetData>
    <row r="1" spans="1:7" ht="15">
      <c r="A1" s="6"/>
      <c r="B1" s="6" t="s">
        <v>254</v>
      </c>
      <c r="C1" s="6"/>
      <c r="D1" s="6"/>
      <c r="E1" s="6"/>
      <c r="F1" s="47"/>
      <c r="G1" s="6"/>
    </row>
    <row r="2" spans="1:7" ht="15">
      <c r="A2" s="6"/>
      <c r="B2" s="6"/>
      <c r="C2" s="6" t="s">
        <v>255</v>
      </c>
      <c r="D2" s="6"/>
      <c r="E2" s="6"/>
      <c r="F2" s="47"/>
      <c r="G2" s="6"/>
    </row>
    <row r="3" spans="1:7" ht="15">
      <c r="A3" s="6" t="s">
        <v>198</v>
      </c>
      <c r="B3" s="6" t="s">
        <v>199</v>
      </c>
      <c r="C3" s="6" t="s">
        <v>200</v>
      </c>
      <c r="D3" s="6" t="s">
        <v>201</v>
      </c>
      <c r="E3" s="6" t="s">
        <v>202</v>
      </c>
      <c r="F3" s="47" t="s">
        <v>142</v>
      </c>
      <c r="G3" s="6"/>
    </row>
    <row r="4" spans="1:7" ht="15">
      <c r="A4" s="6"/>
      <c r="B4" s="6"/>
      <c r="C4" s="6" t="s">
        <v>203</v>
      </c>
      <c r="D4" s="6" t="s">
        <v>203</v>
      </c>
      <c r="E4" s="6" t="s">
        <v>256</v>
      </c>
      <c r="F4" s="47" t="s">
        <v>257</v>
      </c>
      <c r="G4" s="6"/>
    </row>
    <row r="5" spans="1:7" ht="15">
      <c r="A5" s="6">
        <v>1</v>
      </c>
      <c r="B5" s="6" t="s">
        <v>204</v>
      </c>
      <c r="C5" s="7">
        <v>41502309.090000004</v>
      </c>
      <c r="D5" s="7"/>
      <c r="E5" s="7" t="s">
        <v>205</v>
      </c>
      <c r="F5" s="48">
        <v>41502309.090000004</v>
      </c>
      <c r="G5" s="6"/>
    </row>
    <row r="6" spans="1:7" ht="15">
      <c r="A6" s="6">
        <v>2</v>
      </c>
      <c r="B6" s="6" t="s">
        <v>206</v>
      </c>
      <c r="C6" s="7">
        <v>42556440.810000002</v>
      </c>
      <c r="D6" s="7">
        <v>6500000</v>
      </c>
      <c r="E6" s="7" t="s">
        <v>205</v>
      </c>
      <c r="F6" s="48">
        <v>49056440.810000002</v>
      </c>
      <c r="G6" s="6"/>
    </row>
    <row r="7" spans="1:7" ht="15">
      <c r="A7" s="6">
        <v>3</v>
      </c>
      <c r="B7" s="6" t="s">
        <v>207</v>
      </c>
      <c r="C7" s="7">
        <v>52717441.229999997</v>
      </c>
      <c r="D7" s="7"/>
      <c r="E7" s="7" t="s">
        <v>205</v>
      </c>
      <c r="F7" s="48">
        <v>52717441.229999997</v>
      </c>
      <c r="G7" s="6"/>
    </row>
    <row r="8" spans="1:7" ht="15">
      <c r="A8" s="6">
        <v>4</v>
      </c>
      <c r="B8" s="6" t="s">
        <v>208</v>
      </c>
      <c r="C8" s="7">
        <v>60781525.579999998</v>
      </c>
      <c r="D8" s="7"/>
      <c r="E8" s="7" t="s">
        <v>205</v>
      </c>
      <c r="F8" s="48">
        <v>60781525.579999998</v>
      </c>
      <c r="G8" s="6"/>
    </row>
    <row r="9" spans="1:7" ht="15">
      <c r="A9" s="6">
        <v>5</v>
      </c>
      <c r="B9" s="6" t="s">
        <v>209</v>
      </c>
      <c r="C9" s="7">
        <v>85335689.099999994</v>
      </c>
      <c r="D9" s="7"/>
      <c r="E9" s="7" t="s">
        <v>205</v>
      </c>
      <c r="F9" s="48">
        <v>85335689.099999994</v>
      </c>
      <c r="G9" s="6"/>
    </row>
    <row r="10" spans="1:7" ht="15">
      <c r="A10" s="6">
        <v>6</v>
      </c>
      <c r="B10" s="6" t="s">
        <v>210</v>
      </c>
      <c r="C10" s="7">
        <v>37602856.359999999</v>
      </c>
      <c r="D10" s="7"/>
      <c r="E10" s="7" t="s">
        <v>205</v>
      </c>
      <c r="F10" s="48">
        <v>37602856.359999999</v>
      </c>
      <c r="G10" s="6"/>
    </row>
    <row r="11" spans="1:7" ht="15">
      <c r="A11" s="6">
        <v>7</v>
      </c>
      <c r="B11" s="6" t="s">
        <v>211</v>
      </c>
      <c r="C11" s="7">
        <v>35700600.770000003</v>
      </c>
      <c r="D11" s="7"/>
      <c r="E11" s="7" t="s">
        <v>205</v>
      </c>
      <c r="F11" s="48">
        <v>35700600.770000003</v>
      </c>
      <c r="G11" s="6"/>
    </row>
    <row r="12" spans="1:7" ht="15">
      <c r="A12" s="6">
        <v>8</v>
      </c>
      <c r="B12" s="6" t="s">
        <v>212</v>
      </c>
      <c r="C12" s="7">
        <v>23189858.239999998</v>
      </c>
      <c r="D12" s="7"/>
      <c r="E12" s="7" t="s">
        <v>205</v>
      </c>
      <c r="F12" s="48">
        <v>23189858.239999998</v>
      </c>
      <c r="G12" s="6"/>
    </row>
    <row r="13" spans="1:7" ht="15">
      <c r="A13" s="6">
        <v>9</v>
      </c>
      <c r="B13" s="6" t="s">
        <v>213</v>
      </c>
      <c r="C13" s="7">
        <v>116403069.67</v>
      </c>
      <c r="D13" s="7">
        <v>20000000</v>
      </c>
      <c r="E13" s="7" t="s">
        <v>205</v>
      </c>
      <c r="F13" s="48">
        <v>136403069.66999999</v>
      </c>
      <c r="G13" s="6"/>
    </row>
    <row r="14" spans="1:7" ht="15">
      <c r="A14" s="6">
        <v>10</v>
      </c>
      <c r="B14" s="6" t="s">
        <v>214</v>
      </c>
      <c r="C14" s="7">
        <v>38792421.969999999</v>
      </c>
      <c r="D14" s="7"/>
      <c r="E14" s="7" t="s">
        <v>205</v>
      </c>
      <c r="F14" s="48">
        <v>38792421.969999999</v>
      </c>
      <c r="G14" s="6"/>
    </row>
    <row r="15" spans="1:7" ht="15">
      <c r="A15" s="6">
        <v>11</v>
      </c>
      <c r="B15" s="6" t="s">
        <v>215</v>
      </c>
      <c r="C15" s="7">
        <v>47166600.060000002</v>
      </c>
      <c r="D15" s="7"/>
      <c r="E15" s="7" t="s">
        <v>205</v>
      </c>
      <c r="F15" s="48">
        <v>47166600.060000002</v>
      </c>
      <c r="G15" s="6"/>
    </row>
    <row r="16" spans="1:7" ht="15">
      <c r="A16" s="6">
        <v>12</v>
      </c>
      <c r="B16" s="6" t="s">
        <v>216</v>
      </c>
      <c r="C16" s="7">
        <v>168186197.47999999</v>
      </c>
      <c r="D16" s="7"/>
      <c r="E16" s="7" t="s">
        <v>205</v>
      </c>
      <c r="F16" s="48">
        <v>168186197.47999999</v>
      </c>
      <c r="G16" s="6"/>
    </row>
    <row r="17" spans="1:7" ht="15">
      <c r="A17" s="6">
        <v>13</v>
      </c>
      <c r="B17" s="6" t="s">
        <v>217</v>
      </c>
      <c r="C17" s="7">
        <v>54982558.299999997</v>
      </c>
      <c r="D17" s="7"/>
      <c r="E17" s="7" t="s">
        <v>205</v>
      </c>
      <c r="F17" s="48">
        <v>54982558.299999997</v>
      </c>
      <c r="G17" s="6"/>
    </row>
    <row r="18" spans="1:7" ht="15">
      <c r="A18" s="6">
        <v>14</v>
      </c>
      <c r="B18" s="6" t="s">
        <v>218</v>
      </c>
      <c r="C18" s="7">
        <v>65328840.619999997</v>
      </c>
      <c r="D18" s="7">
        <v>6500000</v>
      </c>
      <c r="E18" s="7" t="s">
        <v>205</v>
      </c>
      <c r="F18" s="48">
        <v>71828840.620000005</v>
      </c>
      <c r="G18" s="6"/>
    </row>
    <row r="19" spans="1:7" ht="15">
      <c r="A19" s="6">
        <v>15</v>
      </c>
      <c r="B19" s="6" t="s">
        <v>219</v>
      </c>
      <c r="C19" s="7">
        <v>39822769.289999999</v>
      </c>
      <c r="D19" s="7"/>
      <c r="E19" s="7" t="s">
        <v>205</v>
      </c>
      <c r="F19" s="48">
        <v>39822769.289999999</v>
      </c>
      <c r="G19" s="6"/>
    </row>
    <row r="20" spans="1:7" ht="15">
      <c r="A20" s="6">
        <v>16</v>
      </c>
      <c r="B20" s="6" t="s">
        <v>220</v>
      </c>
      <c r="C20" s="7">
        <v>59163843.119999997</v>
      </c>
      <c r="D20" s="7"/>
      <c r="E20" s="7" t="s">
        <v>205</v>
      </c>
      <c r="F20" s="48">
        <v>59163843.119999997</v>
      </c>
      <c r="G20" s="6"/>
    </row>
    <row r="21" spans="1:7" ht="15">
      <c r="A21" s="6">
        <v>17</v>
      </c>
      <c r="B21" s="6" t="s">
        <v>221</v>
      </c>
      <c r="C21" s="7">
        <v>34085704.850000001</v>
      </c>
      <c r="D21" s="7"/>
      <c r="E21" s="7" t="s">
        <v>205</v>
      </c>
      <c r="F21" s="48">
        <v>34085704.850000001</v>
      </c>
      <c r="G21" s="6"/>
    </row>
    <row r="22" spans="1:7" ht="15">
      <c r="A22" s="6">
        <v>18</v>
      </c>
      <c r="B22" s="6" t="s">
        <v>222</v>
      </c>
      <c r="C22" s="7">
        <v>226368167.93000001</v>
      </c>
      <c r="D22" s="7"/>
      <c r="E22" s="7" t="s">
        <v>205</v>
      </c>
      <c r="F22" s="48">
        <v>226368167.93000001</v>
      </c>
      <c r="G22" s="6"/>
    </row>
    <row r="23" spans="1:7" ht="15">
      <c r="A23" s="6">
        <v>19</v>
      </c>
      <c r="B23" s="6" t="s">
        <v>223</v>
      </c>
      <c r="C23" s="7">
        <v>57612298.939999998</v>
      </c>
      <c r="D23" s="7"/>
      <c r="E23" s="7" t="s">
        <v>205</v>
      </c>
      <c r="F23" s="48">
        <v>57612298.939999998</v>
      </c>
      <c r="G23" s="6"/>
    </row>
    <row r="24" spans="1:7" ht="15">
      <c r="A24" s="6">
        <v>20</v>
      </c>
      <c r="B24" s="6" t="s">
        <v>224</v>
      </c>
      <c r="C24" s="7">
        <v>72153818.010000005</v>
      </c>
      <c r="D24" s="7"/>
      <c r="E24" s="7" t="s">
        <v>205</v>
      </c>
      <c r="F24" s="48">
        <v>72153818.010000005</v>
      </c>
      <c r="G24" s="6"/>
    </row>
    <row r="25" spans="1:7" ht="15">
      <c r="A25" s="6">
        <v>21</v>
      </c>
      <c r="B25" s="6" t="s">
        <v>225</v>
      </c>
      <c r="C25" s="7">
        <v>45275904.280000001</v>
      </c>
      <c r="D25" s="7"/>
      <c r="E25" s="7" t="s">
        <v>205</v>
      </c>
      <c r="F25" s="48">
        <v>45275904.280000001</v>
      </c>
      <c r="G25" s="6"/>
    </row>
    <row r="26" spans="1:7" ht="15">
      <c r="A26" s="6">
        <v>22</v>
      </c>
      <c r="B26" s="6" t="s">
        <v>226</v>
      </c>
      <c r="C26" s="7">
        <v>33632106.659999996</v>
      </c>
      <c r="D26" s="7"/>
      <c r="E26" s="7" t="s">
        <v>205</v>
      </c>
      <c r="F26" s="48">
        <v>33632106.659999996</v>
      </c>
      <c r="G26" s="6"/>
    </row>
    <row r="27" spans="1:7" ht="15">
      <c r="A27" s="6">
        <v>23</v>
      </c>
      <c r="B27" s="6" t="s">
        <v>227</v>
      </c>
      <c r="C27" s="7">
        <v>51032662.689999998</v>
      </c>
      <c r="D27" s="7"/>
      <c r="E27" s="7" t="s">
        <v>205</v>
      </c>
      <c r="F27" s="48">
        <v>51032662.689999998</v>
      </c>
      <c r="G27" s="6"/>
    </row>
    <row r="28" spans="1:7" ht="15">
      <c r="A28" s="6">
        <v>24</v>
      </c>
      <c r="B28" s="6" t="s">
        <v>228</v>
      </c>
      <c r="C28" s="7">
        <v>1101400597.6500001</v>
      </c>
      <c r="D28" s="7">
        <v>106500000</v>
      </c>
      <c r="E28" s="7" t="s">
        <v>205</v>
      </c>
      <c r="F28" s="48">
        <v>1207900597.6500001</v>
      </c>
      <c r="G28" s="6"/>
    </row>
    <row r="29" spans="1:7" ht="15">
      <c r="A29" s="6">
        <v>25</v>
      </c>
      <c r="B29" s="6" t="s">
        <v>229</v>
      </c>
      <c r="C29" s="7">
        <v>53066146.920000002</v>
      </c>
      <c r="D29" s="7"/>
      <c r="E29" s="7" t="s">
        <v>205</v>
      </c>
      <c r="F29" s="48">
        <v>53066146.920000002</v>
      </c>
      <c r="G29" s="6"/>
    </row>
    <row r="30" spans="1:7" ht="15">
      <c r="A30" s="6">
        <v>26</v>
      </c>
      <c r="B30" s="6" t="s">
        <v>230</v>
      </c>
      <c r="C30" s="7">
        <v>38280717.630000003</v>
      </c>
      <c r="D30" s="7">
        <v>6500000</v>
      </c>
      <c r="E30" s="7" t="s">
        <v>205</v>
      </c>
      <c r="F30" s="48">
        <v>44780717.630000003</v>
      </c>
      <c r="G30" s="6"/>
    </row>
    <row r="31" spans="1:7" ht="15">
      <c r="A31" s="6">
        <v>27</v>
      </c>
      <c r="B31" s="6" t="s">
        <v>231</v>
      </c>
      <c r="C31" s="7">
        <v>103331349.94</v>
      </c>
      <c r="D31" s="7"/>
      <c r="E31" s="7" t="s">
        <v>205</v>
      </c>
      <c r="F31" s="48">
        <v>103331349.94</v>
      </c>
      <c r="G31" s="6"/>
    </row>
    <row r="32" spans="1:7" ht="15">
      <c r="A32" s="6">
        <v>28</v>
      </c>
      <c r="B32" s="6" t="s">
        <v>232</v>
      </c>
      <c r="C32" s="7">
        <v>52089561.210000001</v>
      </c>
      <c r="D32" s="7"/>
      <c r="E32" s="7" t="s">
        <v>205</v>
      </c>
      <c r="F32" s="48">
        <v>52089561.210000001</v>
      </c>
      <c r="G32" s="6"/>
    </row>
    <row r="33" spans="1:7" ht="15">
      <c r="A33" s="6">
        <v>29</v>
      </c>
      <c r="B33" s="6" t="s">
        <v>233</v>
      </c>
      <c r="C33" s="7">
        <v>69946131.150000006</v>
      </c>
      <c r="D33" s="7">
        <v>6950000</v>
      </c>
      <c r="E33" s="7" t="s">
        <v>205</v>
      </c>
      <c r="F33" s="48">
        <v>76896131.150000006</v>
      </c>
      <c r="G33" s="6"/>
    </row>
    <row r="34" spans="1:7" ht="15">
      <c r="A34" s="6">
        <v>30</v>
      </c>
      <c r="B34" s="6" t="s">
        <v>234</v>
      </c>
      <c r="C34" s="7">
        <v>66754604.539999999</v>
      </c>
      <c r="D34" s="7"/>
      <c r="E34" s="7" t="s">
        <v>205</v>
      </c>
      <c r="F34" s="48">
        <v>66754604.539999999</v>
      </c>
      <c r="G34" s="6"/>
    </row>
    <row r="35" spans="1:7" ht="15">
      <c r="A35" s="6">
        <v>31</v>
      </c>
      <c r="B35" s="6" t="s">
        <v>235</v>
      </c>
      <c r="C35" s="7">
        <v>30474421.989999998</v>
      </c>
      <c r="D35" s="7"/>
      <c r="E35" s="7" t="s">
        <v>205</v>
      </c>
      <c r="F35" s="48">
        <v>30474421.989999998</v>
      </c>
      <c r="G35" s="6"/>
    </row>
    <row r="36" spans="1:7" ht="15">
      <c r="A36" s="6">
        <v>32</v>
      </c>
      <c r="B36" s="6" t="s">
        <v>236</v>
      </c>
      <c r="C36" s="7">
        <v>46922403.740000002</v>
      </c>
      <c r="D36" s="7"/>
      <c r="E36" s="7" t="s">
        <v>205</v>
      </c>
      <c r="F36" s="48">
        <v>46922403.740000002</v>
      </c>
      <c r="G36" s="6"/>
    </row>
    <row r="37" spans="1:7" ht="15">
      <c r="A37" s="6">
        <v>33</v>
      </c>
      <c r="B37" s="6" t="s">
        <v>237</v>
      </c>
      <c r="C37" s="7">
        <v>41946527.109999999</v>
      </c>
      <c r="D37" s="7"/>
      <c r="E37" s="7" t="s">
        <v>205</v>
      </c>
      <c r="F37" s="48">
        <v>41946527.109999999</v>
      </c>
      <c r="G37" s="6"/>
    </row>
    <row r="38" spans="1:7" ht="15">
      <c r="A38" s="6">
        <v>34</v>
      </c>
      <c r="B38" s="6" t="s">
        <v>238</v>
      </c>
      <c r="C38" s="7">
        <v>22934478.170000002</v>
      </c>
      <c r="D38" s="7"/>
      <c r="E38" s="7" t="s">
        <v>205</v>
      </c>
      <c r="F38" s="48">
        <v>22934478.170000002</v>
      </c>
      <c r="G38" s="6"/>
    </row>
    <row r="39" spans="1:7" ht="15">
      <c r="A39" s="6">
        <v>35</v>
      </c>
      <c r="B39" s="6" t="s">
        <v>239</v>
      </c>
      <c r="C39" s="7">
        <v>30456120.370000001</v>
      </c>
      <c r="D39" s="7"/>
      <c r="E39" s="7" t="s">
        <v>205</v>
      </c>
      <c r="F39" s="48">
        <v>30456120.370000001</v>
      </c>
      <c r="G39" s="6"/>
    </row>
    <row r="40" spans="1:7" ht="15">
      <c r="A40" s="6">
        <v>36</v>
      </c>
      <c r="B40" s="6" t="s">
        <v>240</v>
      </c>
      <c r="C40" s="7">
        <v>34919653.149999999</v>
      </c>
      <c r="D40" s="7"/>
      <c r="E40" s="7" t="s">
        <v>205</v>
      </c>
      <c r="F40" s="48">
        <v>34919653.149999999</v>
      </c>
      <c r="G40" s="6"/>
    </row>
    <row r="41" spans="1:7" ht="15">
      <c r="A41" s="6">
        <v>37</v>
      </c>
      <c r="B41" s="6" t="s">
        <v>241</v>
      </c>
      <c r="C41" s="7">
        <v>35044755.920000002</v>
      </c>
      <c r="D41" s="7"/>
      <c r="E41" s="7" t="s">
        <v>205</v>
      </c>
      <c r="F41" s="48">
        <v>35044755.920000002</v>
      </c>
      <c r="G41" s="6"/>
    </row>
    <row r="42" spans="1:7" ht="15">
      <c r="A42" s="6"/>
      <c r="B42" s="6" t="s">
        <v>242</v>
      </c>
      <c r="C42" s="7">
        <v>3216961154.54</v>
      </c>
      <c r="D42" s="7">
        <v>152950000</v>
      </c>
      <c r="E42" s="7" t="s">
        <v>243</v>
      </c>
      <c r="F42" s="48">
        <v>3369911154.54</v>
      </c>
      <c r="G42" s="6"/>
    </row>
    <row r="43" spans="1:7" ht="15">
      <c r="A43" s="6">
        <v>38</v>
      </c>
      <c r="B43" s="6" t="s">
        <v>244</v>
      </c>
      <c r="C43" s="7">
        <v>4343471023.8800001</v>
      </c>
      <c r="D43" s="7">
        <v>5000000</v>
      </c>
      <c r="E43" s="7">
        <v>3000049316.3800001</v>
      </c>
      <c r="F43" s="48">
        <v>7348520340.2600002</v>
      </c>
      <c r="G43" s="6"/>
    </row>
    <row r="44" spans="1:7" ht="15">
      <c r="A44" s="6"/>
      <c r="B44" s="6" t="s">
        <v>245</v>
      </c>
      <c r="C44" s="7">
        <v>7560432178.4200001</v>
      </c>
      <c r="D44" s="7">
        <v>157950000</v>
      </c>
      <c r="E44" s="7">
        <v>3000049316.3800001</v>
      </c>
      <c r="F44" s="48">
        <v>10718431494.799999</v>
      </c>
      <c r="G44" s="6"/>
    </row>
    <row r="45" spans="1:7" ht="15">
      <c r="A45" s="6"/>
      <c r="B45" s="6"/>
      <c r="C45" s="6"/>
      <c r="D45" s="6"/>
      <c r="E45" s="6"/>
      <c r="F45" s="47"/>
      <c r="G45" s="6"/>
    </row>
    <row r="46" spans="1:7" ht="15">
      <c r="A46" s="6"/>
      <c r="B46" s="6"/>
      <c r="C46" s="6"/>
      <c r="D46" s="6"/>
      <c r="E46" s="6"/>
      <c r="F46" s="47"/>
      <c r="G46" s="6"/>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94"/>
  <sheetViews>
    <sheetView topLeftCell="A22" workbookViewId="0">
      <selection activeCell="F19" sqref="F19"/>
    </sheetView>
  </sheetViews>
  <sheetFormatPr defaultColWidth="14.42578125" defaultRowHeight="15"/>
  <cols>
    <col min="1" max="1" width="9.7109375" style="2" customWidth="1"/>
    <col min="2" max="2" width="28.140625" style="2" customWidth="1"/>
    <col min="3" max="3" width="21.85546875" style="2" customWidth="1"/>
    <col min="4" max="4" width="18.85546875" style="2" customWidth="1"/>
    <col min="5" max="5" width="20.7109375" style="2" customWidth="1"/>
    <col min="6" max="6" width="18.85546875" style="2" bestFit="1" customWidth="1"/>
    <col min="7" max="7" width="26.85546875" style="2" customWidth="1"/>
    <col min="8" max="8" width="32.85546875" style="2" customWidth="1"/>
    <col min="9" max="21" width="8" style="2" customWidth="1"/>
    <col min="22" max="16384" width="14.42578125" style="2"/>
  </cols>
  <sheetData>
    <row r="1" spans="1:8" ht="15" customHeight="1">
      <c r="A1" s="533" t="s">
        <v>135</v>
      </c>
      <c r="B1" s="534"/>
      <c r="C1" s="534"/>
      <c r="D1" s="534"/>
      <c r="E1" s="534"/>
      <c r="F1" s="537"/>
    </row>
    <row r="2" spans="1:8" ht="30" customHeight="1">
      <c r="A2" s="3" t="s">
        <v>0</v>
      </c>
      <c r="B2" s="10" t="s">
        <v>1</v>
      </c>
      <c r="C2" s="9" t="s">
        <v>2</v>
      </c>
      <c r="D2" s="9" t="s">
        <v>3</v>
      </c>
      <c r="E2" s="9" t="s">
        <v>4</v>
      </c>
      <c r="F2" s="4" t="s">
        <v>5</v>
      </c>
      <c r="G2" s="12" t="s">
        <v>128</v>
      </c>
      <c r="H2" s="12" t="s">
        <v>129</v>
      </c>
    </row>
    <row r="3" spans="1:8">
      <c r="A3" s="5" t="s">
        <v>6</v>
      </c>
      <c r="B3" s="6" t="s">
        <v>7</v>
      </c>
      <c r="C3" s="7">
        <v>41290438.920000002</v>
      </c>
      <c r="D3" s="7" t="s">
        <v>8</v>
      </c>
      <c r="E3" s="7" t="s">
        <v>8</v>
      </c>
      <c r="F3" s="7">
        <v>41290438.920000002</v>
      </c>
      <c r="G3" s="18">
        <f>F3/F$40*100</f>
        <v>1.1573670773923466</v>
      </c>
      <c r="H3" s="18">
        <f>F3/F$42*100</f>
        <v>0.36199752451084632</v>
      </c>
    </row>
    <row r="4" spans="1:8" ht="15" customHeight="1">
      <c r="A4" s="5" t="s">
        <v>9</v>
      </c>
      <c r="B4" s="6" t="s">
        <v>10</v>
      </c>
      <c r="C4" s="7">
        <v>77231530.909999996</v>
      </c>
      <c r="D4" s="7">
        <v>6500000</v>
      </c>
      <c r="E4" s="7" t="s">
        <v>8</v>
      </c>
      <c r="F4" s="7">
        <v>83731530.909999996</v>
      </c>
      <c r="G4" s="18">
        <f t="shared" ref="G4:G39" si="0">F4/F$40*100</f>
        <v>2.3469868509427223</v>
      </c>
      <c r="H4" s="18">
        <f t="shared" ref="H4:H42" si="1">F4/F$42*100</f>
        <v>0.73408294282485209</v>
      </c>
    </row>
    <row r="5" spans="1:8" ht="15" customHeight="1">
      <c r="A5" s="5" t="s">
        <v>11</v>
      </c>
      <c r="B5" s="6" t="s">
        <v>12</v>
      </c>
      <c r="C5" s="7">
        <v>50555649.25</v>
      </c>
      <c r="D5" s="7" t="s">
        <v>8</v>
      </c>
      <c r="E5" s="7" t="s">
        <v>8</v>
      </c>
      <c r="F5" s="7">
        <v>50555649.25</v>
      </c>
      <c r="G5" s="18">
        <f t="shared" si="0"/>
        <v>1.417070042086757</v>
      </c>
      <c r="H5" s="18">
        <f t="shared" si="1"/>
        <v>0.44322657635092594</v>
      </c>
    </row>
    <row r="6" spans="1:8" ht="15" customHeight="1">
      <c r="A6" s="5" t="s">
        <v>13</v>
      </c>
      <c r="B6" s="6" t="s">
        <v>14</v>
      </c>
      <c r="C6" s="7">
        <v>62883387.469999999</v>
      </c>
      <c r="D6" s="7" t="s">
        <v>8</v>
      </c>
      <c r="E6" s="7" t="s">
        <v>8</v>
      </c>
      <c r="F6" s="7">
        <v>62883387.469999999</v>
      </c>
      <c r="G6" s="18">
        <f t="shared" si="0"/>
        <v>1.7626153723793936</v>
      </c>
      <c r="H6" s="18">
        <f t="shared" si="1"/>
        <v>0.55130512516713082</v>
      </c>
    </row>
    <row r="7" spans="1:8">
      <c r="A7" s="5" t="s">
        <v>15</v>
      </c>
      <c r="B7" s="6" t="s">
        <v>16</v>
      </c>
      <c r="C7" s="7">
        <v>97174751.480000004</v>
      </c>
      <c r="D7" s="7" t="s">
        <v>8</v>
      </c>
      <c r="E7" s="7" t="s">
        <v>8</v>
      </c>
      <c r="F7" s="7">
        <v>97174751.480000004</v>
      </c>
      <c r="G7" s="18">
        <f t="shared" si="0"/>
        <v>2.7237990454555141</v>
      </c>
      <c r="H7" s="18">
        <f t="shared" si="1"/>
        <v>0.85194104012485761</v>
      </c>
    </row>
    <row r="8" spans="1:8">
      <c r="A8" s="5" t="s">
        <v>17</v>
      </c>
      <c r="B8" s="6" t="s">
        <v>18</v>
      </c>
      <c r="C8" s="7">
        <v>39252787.659999996</v>
      </c>
      <c r="D8" s="7" t="s">
        <v>8</v>
      </c>
      <c r="E8" s="7" t="s">
        <v>8</v>
      </c>
      <c r="F8" s="7">
        <v>39252787.659999996</v>
      </c>
      <c r="G8" s="18">
        <f t="shared" si="0"/>
        <v>1.1002519062966782</v>
      </c>
      <c r="H8" s="18">
        <f t="shared" si="1"/>
        <v>0.34413322635297122</v>
      </c>
    </row>
    <row r="9" spans="1:8">
      <c r="A9" s="5" t="s">
        <v>19</v>
      </c>
      <c r="B9" s="6" t="s">
        <v>20</v>
      </c>
      <c r="C9" s="7">
        <v>34683473.859999999</v>
      </c>
      <c r="D9" s="7" t="s">
        <v>8</v>
      </c>
      <c r="E9" s="7" t="s">
        <v>8</v>
      </c>
      <c r="F9" s="7">
        <v>34683473.859999999</v>
      </c>
      <c r="G9" s="18">
        <f t="shared" si="0"/>
        <v>0.9721744748932315</v>
      </c>
      <c r="H9" s="18">
        <f t="shared" si="1"/>
        <v>0.3040735823390624</v>
      </c>
    </row>
    <row r="10" spans="1:8">
      <c r="A10" s="5" t="s">
        <v>21</v>
      </c>
      <c r="B10" s="6" t="s">
        <v>22</v>
      </c>
      <c r="C10" s="7">
        <v>22068385.039999999</v>
      </c>
      <c r="D10" s="7" t="s">
        <v>8</v>
      </c>
      <c r="E10" s="7" t="s">
        <v>8</v>
      </c>
      <c r="F10" s="7">
        <v>22068385.039999999</v>
      </c>
      <c r="G10" s="18">
        <f t="shared" si="0"/>
        <v>0.61857473460138701</v>
      </c>
      <c r="H10" s="18">
        <f t="shared" si="1"/>
        <v>0.19347580126019628</v>
      </c>
    </row>
    <row r="11" spans="1:8" ht="15" customHeight="1">
      <c r="A11" s="5" t="s">
        <v>23</v>
      </c>
      <c r="B11" s="6" t="s">
        <v>24</v>
      </c>
      <c r="C11" s="7">
        <v>84995639.010000005</v>
      </c>
      <c r="D11" s="7">
        <v>30000000</v>
      </c>
      <c r="E11" s="7" t="s">
        <v>8</v>
      </c>
      <c r="F11" s="7">
        <v>114995639.01000001</v>
      </c>
      <c r="G11" s="18">
        <f t="shared" si="0"/>
        <v>3.2233168286666647</v>
      </c>
      <c r="H11" s="18">
        <f t="shared" si="1"/>
        <v>1.0081785938826466</v>
      </c>
    </row>
    <row r="12" spans="1:8">
      <c r="A12" s="5" t="s">
        <v>25</v>
      </c>
      <c r="B12" s="6" t="s">
        <v>26</v>
      </c>
      <c r="C12" s="7">
        <v>42318066.030000001</v>
      </c>
      <c r="D12" s="7" t="s">
        <v>8</v>
      </c>
      <c r="E12" s="7" t="s">
        <v>8</v>
      </c>
      <c r="F12" s="7">
        <v>42318066.030000001</v>
      </c>
      <c r="G12" s="18">
        <f t="shared" si="0"/>
        <v>1.1861713675878125</v>
      </c>
      <c r="H12" s="18">
        <f t="shared" si="1"/>
        <v>0.3710068370701286</v>
      </c>
    </row>
    <row r="13" spans="1:8">
      <c r="A13" s="5" t="s">
        <v>27</v>
      </c>
      <c r="B13" s="6" t="s">
        <v>28</v>
      </c>
      <c r="C13" s="7">
        <v>46383284.020000003</v>
      </c>
      <c r="D13" s="7" t="s">
        <v>8</v>
      </c>
      <c r="E13" s="7" t="s">
        <v>8</v>
      </c>
      <c r="F13" s="7">
        <v>46383284.020000003</v>
      </c>
      <c r="G13" s="18">
        <f t="shared" si="0"/>
        <v>1.3001190413619979</v>
      </c>
      <c r="H13" s="18">
        <f t="shared" si="1"/>
        <v>0.40664702127422908</v>
      </c>
    </row>
    <row r="14" spans="1:8">
      <c r="A14" s="5" t="s">
        <v>29</v>
      </c>
      <c r="B14" s="6" t="s">
        <v>30</v>
      </c>
      <c r="C14" s="7">
        <v>183641998.74000001</v>
      </c>
      <c r="D14" s="7" t="s">
        <v>8</v>
      </c>
      <c r="E14" s="7" t="s">
        <v>8</v>
      </c>
      <c r="F14" s="7">
        <v>183641998.74000001</v>
      </c>
      <c r="G14" s="18">
        <f t="shared" si="0"/>
        <v>5.1474677656006564</v>
      </c>
      <c r="H14" s="18">
        <f t="shared" si="1"/>
        <v>1.6100082895438486</v>
      </c>
    </row>
    <row r="15" spans="1:8">
      <c r="A15" s="5" t="s">
        <v>31</v>
      </c>
      <c r="B15" s="6" t="s">
        <v>32</v>
      </c>
      <c r="C15" s="7">
        <v>56877230.799999997</v>
      </c>
      <c r="D15" s="7" t="s">
        <v>8</v>
      </c>
      <c r="E15" s="7" t="s">
        <v>8</v>
      </c>
      <c r="F15" s="7">
        <v>56877230.799999997</v>
      </c>
      <c r="G15" s="18">
        <f t="shared" si="0"/>
        <v>1.59426337193235</v>
      </c>
      <c r="H15" s="18">
        <f t="shared" si="1"/>
        <v>0.49864853194038322</v>
      </c>
    </row>
    <row r="16" spans="1:8">
      <c r="A16" s="5" t="s">
        <v>33</v>
      </c>
      <c r="B16" s="6" t="s">
        <v>34</v>
      </c>
      <c r="C16" s="7">
        <v>67088934.020000003</v>
      </c>
      <c r="D16" s="7">
        <v>6500000</v>
      </c>
      <c r="E16" s="7" t="s">
        <v>8</v>
      </c>
      <c r="F16" s="7">
        <v>73588934.019999996</v>
      </c>
      <c r="G16" s="18">
        <f t="shared" si="0"/>
        <v>2.0626908243857831</v>
      </c>
      <c r="H16" s="18">
        <f t="shared" si="1"/>
        <v>0.6451617527787713</v>
      </c>
    </row>
    <row r="17" spans="1:8">
      <c r="A17" s="5" t="s">
        <v>35</v>
      </c>
      <c r="B17" s="6" t="s">
        <v>36</v>
      </c>
      <c r="C17" s="7">
        <v>37841651.380000003</v>
      </c>
      <c r="D17" s="7" t="s">
        <v>8</v>
      </c>
      <c r="E17" s="7" t="s">
        <v>8</v>
      </c>
      <c r="F17" s="7">
        <v>37841651.380000003</v>
      </c>
      <c r="G17" s="18">
        <f t="shared" si="0"/>
        <v>1.0606978905268236</v>
      </c>
      <c r="H17" s="18">
        <f t="shared" si="1"/>
        <v>0.33176164945844688</v>
      </c>
    </row>
    <row r="18" spans="1:8">
      <c r="A18" s="5" t="s">
        <v>37</v>
      </c>
      <c r="B18" s="6" t="s">
        <v>38</v>
      </c>
      <c r="C18" s="7">
        <v>60217190.979999997</v>
      </c>
      <c r="D18" s="7" t="s">
        <v>8</v>
      </c>
      <c r="E18" s="7" t="s">
        <v>8</v>
      </c>
      <c r="F18" s="7">
        <v>60217190.979999997</v>
      </c>
      <c r="G18" s="18">
        <f t="shared" si="0"/>
        <v>1.6878821382434306</v>
      </c>
      <c r="H18" s="18">
        <f t="shared" si="1"/>
        <v>0.52793030633535487</v>
      </c>
    </row>
    <row r="19" spans="1:8">
      <c r="A19" s="5" t="s">
        <v>39</v>
      </c>
      <c r="B19" s="6" t="s">
        <v>40</v>
      </c>
      <c r="C19" s="7">
        <v>32415951.199999999</v>
      </c>
      <c r="D19" s="7" t="s">
        <v>8</v>
      </c>
      <c r="E19" s="7" t="s">
        <v>8</v>
      </c>
      <c r="F19" s="7">
        <v>32415951.199999999</v>
      </c>
      <c r="G19" s="18">
        <f t="shared" si="0"/>
        <v>0.9086160303097337</v>
      </c>
      <c r="H19" s="18">
        <f t="shared" si="1"/>
        <v>0.28419397797635221</v>
      </c>
    </row>
    <row r="20" spans="1:8">
      <c r="A20" s="5" t="s">
        <v>41</v>
      </c>
      <c r="B20" s="6" t="s">
        <v>42</v>
      </c>
      <c r="C20" s="7">
        <v>222882926.46000001</v>
      </c>
      <c r="D20" s="7" t="s">
        <v>8</v>
      </c>
      <c r="E20" s="7" t="s">
        <v>8</v>
      </c>
      <c r="F20" s="7">
        <v>222882926.46000001</v>
      </c>
      <c r="G20" s="18">
        <f t="shared" si="0"/>
        <v>6.2473872389066747</v>
      </c>
      <c r="H20" s="18">
        <f t="shared" si="1"/>
        <v>1.9540375385831092</v>
      </c>
    </row>
    <row r="21" spans="1:8">
      <c r="A21" s="5" t="s">
        <v>43</v>
      </c>
      <c r="B21" s="6" t="s">
        <v>44</v>
      </c>
      <c r="C21" s="7">
        <v>58247338.909999996</v>
      </c>
      <c r="D21" s="7" t="s">
        <v>8</v>
      </c>
      <c r="E21" s="7" t="s">
        <v>8</v>
      </c>
      <c r="F21" s="7">
        <v>58247338.909999996</v>
      </c>
      <c r="G21" s="18">
        <f t="shared" si="0"/>
        <v>1.6326673719977061</v>
      </c>
      <c r="H21" s="18">
        <f t="shared" si="1"/>
        <v>0.51066041064899137</v>
      </c>
    </row>
    <row r="22" spans="1:8">
      <c r="A22" s="5" t="s">
        <v>45</v>
      </c>
      <c r="B22" s="6" t="s">
        <v>46</v>
      </c>
      <c r="C22" s="7">
        <v>68060334.709999993</v>
      </c>
      <c r="D22" s="7" t="s">
        <v>8</v>
      </c>
      <c r="E22" s="7" t="s">
        <v>8</v>
      </c>
      <c r="F22" s="7">
        <v>68060334.709999993</v>
      </c>
      <c r="G22" s="18">
        <f t="shared" si="0"/>
        <v>1.907724711337546</v>
      </c>
      <c r="H22" s="18">
        <f t="shared" si="1"/>
        <v>0.59669195404134556</v>
      </c>
    </row>
    <row r="23" spans="1:8">
      <c r="A23" s="5" t="s">
        <v>47</v>
      </c>
      <c r="B23" s="6" t="s">
        <v>48</v>
      </c>
      <c r="C23" s="7">
        <v>46101478.450000003</v>
      </c>
      <c r="D23" s="7" t="s">
        <v>8</v>
      </c>
      <c r="E23" s="7" t="s">
        <v>8</v>
      </c>
      <c r="F23" s="7">
        <v>46101478.450000003</v>
      </c>
      <c r="G23" s="18">
        <f t="shared" si="0"/>
        <v>1.2922200580265168</v>
      </c>
      <c r="H23" s="18">
        <f t="shared" si="1"/>
        <v>0.40417640285985434</v>
      </c>
    </row>
    <row r="24" spans="1:8">
      <c r="A24" s="5" t="s">
        <v>49</v>
      </c>
      <c r="B24" s="6" t="s">
        <v>50</v>
      </c>
      <c r="C24" s="7">
        <v>31947420.16</v>
      </c>
      <c r="D24" s="7" t="s">
        <v>8</v>
      </c>
      <c r="E24" s="7" t="s">
        <v>8</v>
      </c>
      <c r="F24" s="7">
        <v>31947420.16</v>
      </c>
      <c r="G24" s="18">
        <f t="shared" si="0"/>
        <v>0.89548314980238353</v>
      </c>
      <c r="H24" s="18">
        <f t="shared" si="1"/>
        <v>0.28008631816277879</v>
      </c>
    </row>
    <row r="25" spans="1:8">
      <c r="A25" s="5" t="s">
        <v>51</v>
      </c>
      <c r="B25" s="6" t="s">
        <v>52</v>
      </c>
      <c r="C25" s="7">
        <v>48975899.490000002</v>
      </c>
      <c r="D25" s="7" t="s">
        <v>8</v>
      </c>
      <c r="E25" s="7" t="s">
        <v>8</v>
      </c>
      <c r="F25" s="7">
        <v>48975899.490000002</v>
      </c>
      <c r="G25" s="18">
        <f t="shared" si="0"/>
        <v>1.3727898065028032</v>
      </c>
      <c r="H25" s="18">
        <f t="shared" si="1"/>
        <v>0.42937674773625345</v>
      </c>
    </row>
    <row r="26" spans="1:8">
      <c r="A26" s="5" t="s">
        <v>53</v>
      </c>
      <c r="B26" s="6" t="s">
        <v>54</v>
      </c>
      <c r="C26" s="7">
        <v>1254150731.0899999</v>
      </c>
      <c r="D26" s="7">
        <v>126500000</v>
      </c>
      <c r="E26" s="7" t="s">
        <v>8</v>
      </c>
      <c r="F26" s="7">
        <v>1380650731.0899999</v>
      </c>
      <c r="G26" s="18">
        <f t="shared" si="0"/>
        <v>38.699508732207967</v>
      </c>
      <c r="H26" s="18">
        <f t="shared" si="1"/>
        <v>12.104306951955989</v>
      </c>
    </row>
    <row r="27" spans="1:8" ht="15" customHeight="1">
      <c r="A27" s="5" t="s">
        <v>55</v>
      </c>
      <c r="B27" s="6" t="s">
        <v>56</v>
      </c>
      <c r="C27" s="7">
        <v>56021853.270000003</v>
      </c>
      <c r="D27" s="7" t="s">
        <v>8</v>
      </c>
      <c r="E27" s="7" t="s">
        <v>8</v>
      </c>
      <c r="F27" s="7">
        <v>56021853.270000003</v>
      </c>
      <c r="G27" s="18">
        <f t="shared" si="0"/>
        <v>1.570287221088295</v>
      </c>
      <c r="H27" s="18">
        <f t="shared" si="1"/>
        <v>0.49114934916390229</v>
      </c>
    </row>
    <row r="28" spans="1:8">
      <c r="A28" s="5" t="s">
        <v>57</v>
      </c>
      <c r="B28" s="6" t="s">
        <v>58</v>
      </c>
      <c r="C28" s="7">
        <v>38849530.399999999</v>
      </c>
      <c r="D28" s="7">
        <v>6500000</v>
      </c>
      <c r="E28" s="7" t="s">
        <v>8</v>
      </c>
      <c r="F28" s="7">
        <v>45349530.399999999</v>
      </c>
      <c r="G28" s="18">
        <f t="shared" si="0"/>
        <v>1.2711430256736871</v>
      </c>
      <c r="H28" s="18">
        <f t="shared" si="1"/>
        <v>0.39758399697169822</v>
      </c>
    </row>
    <row r="29" spans="1:8">
      <c r="A29" s="5" t="s">
        <v>59</v>
      </c>
      <c r="B29" s="6" t="s">
        <v>60</v>
      </c>
      <c r="C29" s="7">
        <v>98416368.769999996</v>
      </c>
      <c r="D29" s="7">
        <v>5000000</v>
      </c>
      <c r="E29" s="7" t="s">
        <v>8</v>
      </c>
      <c r="F29" s="7">
        <v>103416368.77</v>
      </c>
      <c r="G29" s="18">
        <f t="shared" si="0"/>
        <v>2.8987509846956123</v>
      </c>
      <c r="H29" s="18">
        <f t="shared" si="1"/>
        <v>0.90666194082300133</v>
      </c>
    </row>
    <row r="30" spans="1:8">
      <c r="A30" s="5" t="s">
        <v>61</v>
      </c>
      <c r="B30" s="6" t="s">
        <v>62</v>
      </c>
      <c r="C30" s="7">
        <v>49527401.219999999</v>
      </c>
      <c r="D30" s="7" t="s">
        <v>8</v>
      </c>
      <c r="E30" s="7" t="s">
        <v>8</v>
      </c>
      <c r="F30" s="7">
        <v>49527401.219999999</v>
      </c>
      <c r="G30" s="18">
        <f t="shared" si="0"/>
        <v>1.3882483475627228</v>
      </c>
      <c r="H30" s="18">
        <f t="shared" si="1"/>
        <v>0.43421182012214532</v>
      </c>
    </row>
    <row r="31" spans="1:8">
      <c r="A31" s="5" t="s">
        <v>63</v>
      </c>
      <c r="B31" s="6" t="s">
        <v>64</v>
      </c>
      <c r="C31" s="7">
        <v>58287856.789999999</v>
      </c>
      <c r="D31" s="7">
        <v>12245989</v>
      </c>
      <c r="E31" s="7" t="s">
        <v>8</v>
      </c>
      <c r="F31" s="7">
        <v>70533845.790000007</v>
      </c>
      <c r="G31" s="18">
        <f t="shared" si="0"/>
        <v>1.9770569917500596</v>
      </c>
      <c r="H31" s="18">
        <f t="shared" si="1"/>
        <v>0.61837748006699522</v>
      </c>
    </row>
    <row r="32" spans="1:8">
      <c r="A32" s="5" t="s">
        <v>65</v>
      </c>
      <c r="B32" s="6" t="s">
        <v>66</v>
      </c>
      <c r="C32" s="7">
        <v>71913437.739999995</v>
      </c>
      <c r="D32" s="7" t="s">
        <v>8</v>
      </c>
      <c r="E32" s="7" t="s">
        <v>8</v>
      </c>
      <c r="F32" s="7">
        <v>71913437.739999995</v>
      </c>
      <c r="G32" s="18">
        <f t="shared" si="0"/>
        <v>2.0157268229489742</v>
      </c>
      <c r="H32" s="18">
        <f t="shared" si="1"/>
        <v>0.63047250457624504</v>
      </c>
    </row>
    <row r="33" spans="1:8">
      <c r="A33" s="5" t="s">
        <v>67</v>
      </c>
      <c r="B33" s="6" t="s">
        <v>68</v>
      </c>
      <c r="C33" s="7">
        <v>29139067.379999999</v>
      </c>
      <c r="D33" s="7" t="s">
        <v>8</v>
      </c>
      <c r="E33" s="7" t="s">
        <v>8</v>
      </c>
      <c r="F33" s="7">
        <v>29139067.379999999</v>
      </c>
      <c r="G33" s="18">
        <f t="shared" si="0"/>
        <v>0.81676528837270246</v>
      </c>
      <c r="H33" s="18">
        <f t="shared" si="1"/>
        <v>0.25546520051656429</v>
      </c>
    </row>
    <row r="34" spans="1:8">
      <c r="A34" s="5" t="s">
        <v>69</v>
      </c>
      <c r="B34" s="6" t="s">
        <v>70</v>
      </c>
      <c r="C34" s="7">
        <v>48256593.969999999</v>
      </c>
      <c r="D34" s="7" t="s">
        <v>8</v>
      </c>
      <c r="E34" s="7" t="s">
        <v>8</v>
      </c>
      <c r="F34" s="7">
        <v>48256593.969999999</v>
      </c>
      <c r="G34" s="18">
        <f t="shared" si="0"/>
        <v>1.3526277411625063</v>
      </c>
      <c r="H34" s="18">
        <f t="shared" si="1"/>
        <v>0.42307052226571562</v>
      </c>
    </row>
    <row r="35" spans="1:8">
      <c r="A35" s="5" t="s">
        <v>71</v>
      </c>
      <c r="B35" s="6" t="s">
        <v>72</v>
      </c>
      <c r="C35" s="7">
        <v>39785679.950000003</v>
      </c>
      <c r="D35" s="7" t="s">
        <v>8</v>
      </c>
      <c r="E35" s="7" t="s">
        <v>8</v>
      </c>
      <c r="F35" s="7">
        <v>39785679.950000003</v>
      </c>
      <c r="G35" s="18">
        <f t="shared" si="0"/>
        <v>1.1151888265226217</v>
      </c>
      <c r="H35" s="18">
        <f t="shared" si="1"/>
        <v>0.34880514786450256</v>
      </c>
    </row>
    <row r="36" spans="1:8">
      <c r="A36" s="5" t="s">
        <v>73</v>
      </c>
      <c r="B36" s="6" t="s">
        <v>74</v>
      </c>
      <c r="C36" s="7">
        <v>21926982.52</v>
      </c>
      <c r="D36" s="7" t="s">
        <v>8</v>
      </c>
      <c r="E36" s="7" t="s">
        <v>8</v>
      </c>
      <c r="F36" s="7">
        <v>21926982.52</v>
      </c>
      <c r="G36" s="18">
        <f t="shared" si="0"/>
        <v>0.61461123540910689</v>
      </c>
      <c r="H36" s="18">
        <f t="shared" si="1"/>
        <v>0.19223611082486886</v>
      </c>
    </row>
    <row r="37" spans="1:8">
      <c r="A37" s="5" t="s">
        <v>75</v>
      </c>
      <c r="B37" s="6" t="s">
        <v>76</v>
      </c>
      <c r="C37" s="7">
        <v>28536278.899999999</v>
      </c>
      <c r="D37" s="7" t="s">
        <v>8</v>
      </c>
      <c r="E37" s="7" t="s">
        <v>8</v>
      </c>
      <c r="F37" s="7">
        <v>28536278.899999999</v>
      </c>
      <c r="G37" s="18">
        <f t="shared" si="0"/>
        <v>0.79986918458618028</v>
      </c>
      <c r="H37" s="18">
        <f t="shared" si="1"/>
        <v>0.25018049191885644</v>
      </c>
    </row>
    <row r="38" spans="1:8">
      <c r="A38" s="5" t="s">
        <v>77</v>
      </c>
      <c r="B38" s="6" t="s">
        <v>78</v>
      </c>
      <c r="C38" s="7">
        <v>33614368.270000003</v>
      </c>
      <c r="D38" s="7" t="s">
        <v>8</v>
      </c>
      <c r="E38" s="7" t="s">
        <v>8</v>
      </c>
      <c r="F38" s="7">
        <v>33614368.270000003</v>
      </c>
      <c r="G38" s="18">
        <f t="shared" si="0"/>
        <v>0.94220754684677821</v>
      </c>
      <c r="H38" s="18">
        <f t="shared" si="1"/>
        <v>0.29470062367978189</v>
      </c>
    </row>
    <row r="39" spans="1:8">
      <c r="A39" s="5" t="s">
        <v>79</v>
      </c>
      <c r="B39" s="6" t="s">
        <v>80</v>
      </c>
      <c r="C39" s="7">
        <v>32810348.600000001</v>
      </c>
      <c r="D39" s="7" t="s">
        <v>8</v>
      </c>
      <c r="E39" s="7" t="s">
        <v>8</v>
      </c>
      <c r="F39" s="7">
        <v>32810348.600000001</v>
      </c>
      <c r="G39" s="18">
        <f t="shared" si="0"/>
        <v>0.91967095193586457</v>
      </c>
      <c r="H39" s="18">
        <f t="shared" si="1"/>
        <v>0.28765170054380018</v>
      </c>
    </row>
    <row r="40" spans="1:8" s="23" customFormat="1" ht="15" customHeight="1">
      <c r="A40" s="21"/>
      <c r="B40" s="8" t="s">
        <v>131</v>
      </c>
      <c r="C40" s="22">
        <v>3374372247.8200002</v>
      </c>
      <c r="D40" s="22">
        <v>193245989</v>
      </c>
      <c r="E40" s="22"/>
      <c r="F40" s="22">
        <v>3567618236.8200002</v>
      </c>
      <c r="G40" s="20">
        <f>F40/F$40*100</f>
        <v>100</v>
      </c>
      <c r="H40" s="20">
        <f t="shared" si="1"/>
        <v>31.277675992517405</v>
      </c>
    </row>
    <row r="41" spans="1:8" s="23" customFormat="1">
      <c r="A41" s="21"/>
      <c r="B41" s="8" t="s">
        <v>132</v>
      </c>
      <c r="C41" s="22">
        <v>4613849622.1800003</v>
      </c>
      <c r="D41" s="22">
        <v>5000000</v>
      </c>
      <c r="E41" s="22">
        <v>3219808738</v>
      </c>
      <c r="F41" s="22">
        <v>7838658360.1800003</v>
      </c>
      <c r="G41" s="24" t="s">
        <v>8</v>
      </c>
      <c r="H41" s="20">
        <f t="shared" si="1"/>
        <v>68.722324007482598</v>
      </c>
    </row>
    <row r="42" spans="1:8" s="23" customFormat="1" ht="15" customHeight="1">
      <c r="A42" s="21"/>
      <c r="B42" s="8" t="s">
        <v>133</v>
      </c>
      <c r="C42" s="22">
        <v>7988221870</v>
      </c>
      <c r="D42" s="22">
        <v>198245989</v>
      </c>
      <c r="E42" s="22">
        <v>3219808738</v>
      </c>
      <c r="F42" s="22">
        <v>11406276597</v>
      </c>
      <c r="G42" s="24" t="s">
        <v>8</v>
      </c>
      <c r="H42" s="20">
        <f t="shared" si="1"/>
        <v>100</v>
      </c>
    </row>
    <row r="43" spans="1:8">
      <c r="A43" s="1"/>
      <c r="B43" s="1"/>
      <c r="C43" s="1"/>
      <c r="D43" s="1"/>
      <c r="E43" s="1"/>
      <c r="F43" s="1"/>
    </row>
    <row r="44" spans="1:8" ht="15" customHeight="1">
      <c r="A44" s="1"/>
      <c r="B44" s="1"/>
      <c r="C44" s="1"/>
      <c r="D44" s="1"/>
      <c r="E44" s="1"/>
    </row>
    <row r="45" spans="1:8">
      <c r="A45" s="1"/>
      <c r="B45" s="1"/>
      <c r="C45" s="1"/>
      <c r="D45" s="1"/>
      <c r="E45" s="1"/>
      <c r="F45" s="1"/>
    </row>
    <row r="46" spans="1:8">
      <c r="A46" s="1"/>
      <c r="B46" s="1"/>
      <c r="C46" s="1"/>
      <c r="D46" s="1"/>
      <c r="E46" s="1"/>
      <c r="F46" s="1"/>
    </row>
    <row r="47" spans="1:8">
      <c r="A47" s="1"/>
      <c r="B47" s="1"/>
      <c r="C47" s="1"/>
      <c r="D47" s="1"/>
      <c r="E47" s="1"/>
      <c r="F47" s="1"/>
    </row>
    <row r="48" spans="1:8">
      <c r="A48" s="1"/>
      <c r="B48" s="1"/>
      <c r="C48" s="1"/>
      <c r="D48" s="1"/>
      <c r="E48" s="1"/>
      <c r="F48" s="1"/>
    </row>
    <row r="49" spans="1:6">
      <c r="A49" s="1"/>
      <c r="B49" s="1"/>
      <c r="C49" s="1"/>
      <c r="D49" s="1"/>
      <c r="E49" s="1"/>
      <c r="F49" s="1"/>
    </row>
    <row r="50" spans="1:6">
      <c r="A50" s="1"/>
      <c r="B50" s="1"/>
      <c r="C50" s="1"/>
      <c r="D50" s="1"/>
      <c r="E50" s="1"/>
      <c r="F50" s="1"/>
    </row>
    <row r="51" spans="1:6">
      <c r="A51" s="1"/>
      <c r="B51" s="1"/>
      <c r="C51" s="1"/>
      <c r="D51" s="1"/>
      <c r="E51" s="1"/>
      <c r="F51" s="1"/>
    </row>
    <row r="52" spans="1:6">
      <c r="A52" s="1"/>
      <c r="B52" s="1"/>
      <c r="C52" s="1"/>
      <c r="D52" s="1"/>
      <c r="E52" s="1"/>
      <c r="F52" s="1"/>
    </row>
    <row r="53" spans="1:6">
      <c r="A53" s="1"/>
      <c r="B53" s="1"/>
      <c r="C53" s="1"/>
      <c r="D53" s="1"/>
      <c r="E53" s="1"/>
      <c r="F53" s="1"/>
    </row>
    <row r="54" spans="1:6">
      <c r="A54" s="1"/>
      <c r="B54" s="1"/>
      <c r="C54" s="1"/>
      <c r="D54" s="1"/>
      <c r="E54" s="1"/>
      <c r="F54" s="1"/>
    </row>
    <row r="55" spans="1:6">
      <c r="A55" s="1"/>
      <c r="B55" s="1"/>
      <c r="C55" s="1"/>
      <c r="D55" s="1"/>
      <c r="E55" s="1"/>
      <c r="F55" s="1"/>
    </row>
    <row r="56" spans="1:6">
      <c r="A56" s="1"/>
      <c r="B56" s="1"/>
      <c r="C56" s="1"/>
      <c r="D56" s="1"/>
      <c r="E56" s="1"/>
      <c r="F56" s="1"/>
    </row>
    <row r="57" spans="1:6">
      <c r="A57" s="1"/>
      <c r="B57" s="1"/>
      <c r="C57" s="1"/>
      <c r="D57" s="1"/>
      <c r="E57" s="1"/>
      <c r="F57" s="1"/>
    </row>
    <row r="58" spans="1:6">
      <c r="A58" s="1"/>
      <c r="B58" s="1"/>
      <c r="C58" s="1"/>
      <c r="D58" s="1"/>
      <c r="E58" s="1"/>
      <c r="F58" s="1"/>
    </row>
    <row r="59" spans="1:6">
      <c r="A59" s="1"/>
      <c r="B59" s="1"/>
      <c r="C59" s="1"/>
      <c r="D59" s="1"/>
      <c r="E59" s="1"/>
      <c r="F59" s="1"/>
    </row>
    <row r="60" spans="1:6">
      <c r="A60" s="1"/>
      <c r="B60" s="1"/>
      <c r="C60" s="1"/>
      <c r="D60" s="1"/>
      <c r="E60" s="1"/>
      <c r="F60" s="1"/>
    </row>
    <row r="61" spans="1:6">
      <c r="A61" s="1"/>
      <c r="B61" s="1"/>
      <c r="C61" s="1"/>
      <c r="D61" s="1"/>
      <c r="E61" s="1"/>
      <c r="F61" s="1"/>
    </row>
    <row r="62" spans="1:6">
      <c r="A62" s="1"/>
      <c r="B62" s="1"/>
      <c r="C62" s="1"/>
      <c r="D62" s="1"/>
      <c r="E62" s="1"/>
      <c r="F62" s="1"/>
    </row>
    <row r="63" spans="1:6">
      <c r="A63" s="1"/>
      <c r="B63" s="1"/>
      <c r="C63" s="1"/>
      <c r="D63" s="1"/>
      <c r="E63" s="1"/>
      <c r="F63" s="1"/>
    </row>
    <row r="64" spans="1:6">
      <c r="A64" s="1"/>
      <c r="B64" s="1"/>
      <c r="C64" s="1"/>
      <c r="D64" s="1"/>
      <c r="E64" s="1"/>
      <c r="F64" s="1"/>
    </row>
    <row r="65" spans="1:6">
      <c r="A65" s="1"/>
      <c r="B65" s="1"/>
      <c r="C65" s="1"/>
      <c r="D65" s="1"/>
      <c r="E65" s="1"/>
      <c r="F65" s="1"/>
    </row>
    <row r="66" spans="1:6">
      <c r="A66" s="1"/>
      <c r="B66" s="1"/>
      <c r="C66" s="1"/>
      <c r="D66" s="1"/>
      <c r="E66" s="1"/>
      <c r="F66" s="1"/>
    </row>
    <row r="67" spans="1:6">
      <c r="A67" s="1"/>
      <c r="B67" s="1"/>
      <c r="C67" s="1"/>
      <c r="D67" s="1"/>
      <c r="E67" s="1"/>
      <c r="F67" s="1"/>
    </row>
    <row r="68" spans="1:6">
      <c r="A68" s="1"/>
      <c r="B68" s="1"/>
      <c r="C68" s="1"/>
      <c r="D68" s="1"/>
      <c r="E68" s="1"/>
      <c r="F68" s="1"/>
    </row>
    <row r="69" spans="1:6">
      <c r="A69" s="1"/>
      <c r="B69" s="1"/>
      <c r="C69" s="1"/>
      <c r="D69" s="1"/>
      <c r="E69" s="1"/>
      <c r="F69" s="1"/>
    </row>
    <row r="70" spans="1:6">
      <c r="A70" s="1"/>
      <c r="B70" s="1"/>
      <c r="C70" s="1"/>
      <c r="D70" s="1"/>
      <c r="E70" s="1"/>
      <c r="F70" s="1"/>
    </row>
    <row r="71" spans="1:6">
      <c r="A71" s="1"/>
      <c r="B71" s="1"/>
      <c r="C71" s="1"/>
      <c r="D71" s="1"/>
      <c r="E71" s="1"/>
      <c r="F71" s="1"/>
    </row>
    <row r="72" spans="1:6">
      <c r="A72" s="1"/>
      <c r="B72" s="1"/>
      <c r="C72" s="1"/>
      <c r="D72" s="1"/>
      <c r="E72" s="1"/>
      <c r="F72" s="1"/>
    </row>
    <row r="73" spans="1:6">
      <c r="A73" s="1"/>
      <c r="B73" s="1"/>
      <c r="C73" s="1"/>
      <c r="D73" s="1"/>
      <c r="E73" s="1"/>
      <c r="F73" s="1"/>
    </row>
    <row r="74" spans="1:6">
      <c r="A74" s="1"/>
      <c r="B74" s="1"/>
      <c r="C74" s="1"/>
      <c r="D74" s="1"/>
      <c r="E74" s="1"/>
      <c r="F74" s="1"/>
    </row>
    <row r="75" spans="1:6">
      <c r="A75" s="1"/>
      <c r="B75" s="1"/>
      <c r="C75" s="1"/>
      <c r="D75" s="1"/>
      <c r="E75" s="1"/>
      <c r="F75" s="1"/>
    </row>
    <row r="76" spans="1:6">
      <c r="A76" s="1"/>
      <c r="B76" s="1"/>
      <c r="C76" s="1"/>
      <c r="D76" s="1"/>
      <c r="E76" s="1"/>
      <c r="F76" s="1"/>
    </row>
    <row r="77" spans="1:6">
      <c r="A77" s="1"/>
      <c r="B77" s="1"/>
      <c r="C77" s="1"/>
      <c r="D77" s="1"/>
      <c r="E77" s="1"/>
      <c r="F77" s="1"/>
    </row>
    <row r="78" spans="1:6">
      <c r="A78" s="1"/>
      <c r="B78" s="1"/>
      <c r="C78" s="1"/>
      <c r="D78" s="1"/>
      <c r="E78" s="1"/>
      <c r="F78" s="1"/>
    </row>
    <row r="79" spans="1:6">
      <c r="A79" s="1"/>
      <c r="B79" s="1"/>
      <c r="C79" s="1"/>
      <c r="D79" s="1"/>
      <c r="E79" s="1"/>
      <c r="F79" s="1"/>
    </row>
    <row r="80" spans="1:6">
      <c r="A80" s="1"/>
      <c r="B80" s="1"/>
      <c r="C80" s="1"/>
      <c r="D80" s="1"/>
      <c r="E80" s="1"/>
      <c r="F80" s="1"/>
    </row>
    <row r="81" spans="1:6">
      <c r="A81" s="1"/>
      <c r="B81" s="1"/>
      <c r="C81" s="1"/>
      <c r="D81" s="1"/>
      <c r="E81" s="1"/>
      <c r="F81" s="1"/>
    </row>
    <row r="82" spans="1:6">
      <c r="A82" s="1"/>
      <c r="B82" s="1"/>
      <c r="C82" s="1"/>
      <c r="D82" s="1"/>
      <c r="E82" s="1"/>
      <c r="F82" s="1"/>
    </row>
    <row r="83" spans="1:6">
      <c r="A83" s="1"/>
      <c r="B83" s="1"/>
      <c r="C83" s="1"/>
      <c r="D83" s="1"/>
      <c r="E83" s="1"/>
      <c r="F83" s="1"/>
    </row>
    <row r="84" spans="1:6">
      <c r="A84" s="1"/>
      <c r="B84" s="1"/>
      <c r="C84" s="1"/>
      <c r="D84" s="1"/>
      <c r="E84" s="1"/>
      <c r="F84" s="1"/>
    </row>
    <row r="85" spans="1:6">
      <c r="A85" s="1"/>
      <c r="B85" s="1"/>
      <c r="C85" s="1"/>
      <c r="D85" s="1"/>
      <c r="E85" s="1"/>
      <c r="F85" s="1"/>
    </row>
    <row r="86" spans="1:6">
      <c r="A86" s="1"/>
      <c r="B86" s="1"/>
      <c r="C86" s="1"/>
      <c r="D86" s="1"/>
      <c r="E86" s="1"/>
      <c r="F86" s="1"/>
    </row>
    <row r="87" spans="1:6">
      <c r="A87" s="1"/>
      <c r="B87" s="1"/>
      <c r="C87" s="1"/>
      <c r="D87" s="1"/>
      <c r="E87" s="1"/>
      <c r="F87" s="1"/>
    </row>
    <row r="88" spans="1:6">
      <c r="A88" s="1"/>
      <c r="B88" s="1"/>
      <c r="C88" s="1"/>
      <c r="D88" s="1"/>
      <c r="E88" s="1"/>
      <c r="F88" s="1"/>
    </row>
    <row r="89" spans="1:6">
      <c r="A89" s="1"/>
      <c r="B89" s="1"/>
      <c r="C89" s="1"/>
      <c r="D89" s="1"/>
      <c r="E89" s="1"/>
      <c r="F89" s="1"/>
    </row>
    <row r="90" spans="1:6">
      <c r="A90" s="1"/>
      <c r="B90" s="1"/>
      <c r="C90" s="1"/>
      <c r="D90" s="1"/>
      <c r="E90" s="1"/>
      <c r="F90" s="1"/>
    </row>
    <row r="91" spans="1:6">
      <c r="A91" s="1"/>
      <c r="B91" s="1"/>
      <c r="C91" s="1"/>
      <c r="D91" s="1"/>
      <c r="E91" s="1"/>
      <c r="F91" s="1"/>
    </row>
    <row r="92" spans="1:6">
      <c r="A92" s="1"/>
      <c r="B92" s="1"/>
      <c r="C92" s="1"/>
      <c r="D92" s="1"/>
      <c r="E92" s="1"/>
      <c r="F92" s="1"/>
    </row>
    <row r="93" spans="1:6">
      <c r="A93" s="1"/>
      <c r="B93" s="1"/>
      <c r="C93" s="1"/>
      <c r="D93" s="1"/>
      <c r="E93" s="1"/>
      <c r="F93" s="1"/>
    </row>
    <row r="94" spans="1:6">
      <c r="A94" s="1"/>
      <c r="B94" s="1"/>
      <c r="C94" s="1"/>
      <c r="D94" s="1"/>
      <c r="E94" s="1"/>
      <c r="F94" s="1"/>
    </row>
    <row r="95" spans="1:6">
      <c r="A95" s="1"/>
      <c r="B95" s="1"/>
      <c r="C95" s="1"/>
      <c r="D95" s="1"/>
      <c r="E95" s="1"/>
      <c r="F95" s="1"/>
    </row>
    <row r="96" spans="1:6">
      <c r="A96" s="1"/>
      <c r="B96" s="1"/>
      <c r="C96" s="1"/>
      <c r="D96" s="1"/>
      <c r="E96" s="1"/>
      <c r="F96" s="1"/>
    </row>
    <row r="97" spans="1:6">
      <c r="A97" s="1"/>
      <c r="B97" s="1"/>
      <c r="C97" s="1"/>
      <c r="D97" s="1"/>
      <c r="E97" s="1"/>
      <c r="F97" s="1"/>
    </row>
    <row r="98" spans="1:6">
      <c r="A98" s="1"/>
      <c r="B98" s="1"/>
      <c r="C98" s="1"/>
      <c r="D98" s="1"/>
      <c r="E98" s="1"/>
      <c r="F98" s="1"/>
    </row>
    <row r="99" spans="1:6">
      <c r="A99" s="1"/>
      <c r="B99" s="1"/>
      <c r="C99" s="1"/>
      <c r="D99" s="1"/>
      <c r="E99" s="1"/>
      <c r="F99" s="1"/>
    </row>
    <row r="100" spans="1:6">
      <c r="A100" s="1"/>
      <c r="B100" s="1"/>
      <c r="C100" s="1"/>
      <c r="D100" s="1"/>
      <c r="E100" s="1"/>
      <c r="F100" s="1"/>
    </row>
    <row r="101" spans="1:6">
      <c r="A101" s="1"/>
      <c r="B101" s="1"/>
      <c r="C101" s="1"/>
      <c r="D101" s="1"/>
      <c r="E101" s="1"/>
      <c r="F101" s="1"/>
    </row>
    <row r="102" spans="1:6">
      <c r="A102" s="1"/>
      <c r="B102" s="1"/>
      <c r="C102" s="1"/>
      <c r="D102" s="1"/>
      <c r="E102" s="1"/>
      <c r="F102" s="1"/>
    </row>
    <row r="103" spans="1:6">
      <c r="A103" s="1"/>
      <c r="B103" s="1"/>
      <c r="C103" s="1"/>
      <c r="D103" s="1"/>
      <c r="E103" s="1"/>
      <c r="F103" s="1"/>
    </row>
    <row r="104" spans="1:6">
      <c r="A104" s="1"/>
      <c r="B104" s="1"/>
      <c r="C104" s="1"/>
      <c r="D104" s="1"/>
      <c r="E104" s="1"/>
      <c r="F104" s="1"/>
    </row>
    <row r="105" spans="1:6">
      <c r="A105" s="1"/>
      <c r="B105" s="1"/>
      <c r="C105" s="1"/>
      <c r="D105" s="1"/>
      <c r="E105" s="1"/>
      <c r="F105" s="1"/>
    </row>
    <row r="106" spans="1:6">
      <c r="A106" s="1"/>
      <c r="B106" s="1"/>
      <c r="C106" s="1"/>
      <c r="D106" s="1"/>
      <c r="E106" s="1"/>
      <c r="F106" s="1"/>
    </row>
    <row r="107" spans="1:6">
      <c r="A107" s="1"/>
      <c r="B107" s="1"/>
      <c r="C107" s="1"/>
      <c r="D107" s="1"/>
      <c r="E107" s="1"/>
      <c r="F107" s="1"/>
    </row>
    <row r="108" spans="1:6">
      <c r="A108" s="1"/>
      <c r="B108" s="1"/>
      <c r="C108" s="1"/>
      <c r="D108" s="1"/>
      <c r="E108" s="1"/>
      <c r="F108" s="1"/>
    </row>
    <row r="109" spans="1:6">
      <c r="A109" s="1"/>
      <c r="B109" s="1"/>
      <c r="C109" s="1"/>
      <c r="D109" s="1"/>
      <c r="E109" s="1"/>
      <c r="F109" s="1"/>
    </row>
    <row r="110" spans="1:6">
      <c r="A110" s="1"/>
      <c r="B110" s="1"/>
      <c r="C110" s="1"/>
      <c r="D110" s="1"/>
      <c r="E110" s="1"/>
      <c r="F110" s="1"/>
    </row>
    <row r="111" spans="1:6">
      <c r="A111" s="1"/>
      <c r="B111" s="1"/>
      <c r="C111" s="1"/>
      <c r="D111" s="1"/>
      <c r="E111" s="1"/>
      <c r="F111" s="1"/>
    </row>
    <row r="112" spans="1:6">
      <c r="A112" s="1"/>
      <c r="B112" s="1"/>
      <c r="C112" s="1"/>
      <c r="D112" s="1"/>
      <c r="E112" s="1"/>
      <c r="F112" s="1"/>
    </row>
    <row r="113" spans="1:6">
      <c r="A113" s="1"/>
      <c r="B113" s="1"/>
      <c r="C113" s="1"/>
      <c r="D113" s="1"/>
      <c r="E113" s="1"/>
      <c r="F113" s="1"/>
    </row>
    <row r="114" spans="1:6">
      <c r="A114" s="1"/>
      <c r="B114" s="1"/>
      <c r="C114" s="1"/>
      <c r="D114" s="1"/>
      <c r="E114" s="1"/>
      <c r="F114" s="1"/>
    </row>
    <row r="115" spans="1:6">
      <c r="A115" s="1"/>
      <c r="B115" s="1"/>
      <c r="C115" s="1"/>
      <c r="D115" s="1"/>
      <c r="E115" s="1"/>
      <c r="F115" s="1"/>
    </row>
    <row r="116" spans="1:6">
      <c r="A116" s="1"/>
      <c r="B116" s="1"/>
      <c r="C116" s="1"/>
      <c r="D116" s="1"/>
      <c r="E116" s="1"/>
      <c r="F116" s="1"/>
    </row>
    <row r="117" spans="1:6">
      <c r="A117" s="1"/>
      <c r="B117" s="1"/>
      <c r="C117" s="1"/>
      <c r="D117" s="1"/>
      <c r="E117" s="1"/>
      <c r="F117" s="1"/>
    </row>
    <row r="118" spans="1:6">
      <c r="A118" s="1"/>
      <c r="B118" s="1"/>
      <c r="C118" s="1"/>
      <c r="D118" s="1"/>
      <c r="E118" s="1"/>
      <c r="F118" s="1"/>
    </row>
    <row r="119" spans="1:6">
      <c r="A119" s="1"/>
      <c r="B119" s="1"/>
      <c r="C119" s="1"/>
      <c r="D119" s="1"/>
      <c r="E119" s="1"/>
      <c r="F119" s="1"/>
    </row>
    <row r="120" spans="1:6">
      <c r="A120" s="1"/>
      <c r="B120" s="1"/>
      <c r="C120" s="1"/>
      <c r="D120" s="1"/>
      <c r="E120" s="1"/>
      <c r="F120" s="1"/>
    </row>
    <row r="121" spans="1:6">
      <c r="A121" s="1"/>
      <c r="B121" s="1"/>
      <c r="C121" s="1"/>
      <c r="D121" s="1"/>
      <c r="E121" s="1"/>
      <c r="F121" s="1"/>
    </row>
    <row r="122" spans="1:6">
      <c r="A122" s="1"/>
      <c r="B122" s="1"/>
      <c r="C122" s="1"/>
      <c r="D122" s="1"/>
      <c r="E122" s="1"/>
      <c r="F122" s="1"/>
    </row>
    <row r="123" spans="1:6">
      <c r="A123" s="1"/>
      <c r="B123" s="1"/>
      <c r="C123" s="1"/>
      <c r="D123" s="1"/>
      <c r="E123" s="1"/>
      <c r="F123" s="1"/>
    </row>
    <row r="124" spans="1:6">
      <c r="A124" s="1"/>
      <c r="B124" s="1"/>
      <c r="C124" s="1"/>
      <c r="D124" s="1"/>
      <c r="E124" s="1"/>
      <c r="F124" s="1"/>
    </row>
    <row r="125" spans="1:6">
      <c r="A125" s="1"/>
      <c r="B125" s="1"/>
      <c r="C125" s="1"/>
      <c r="D125" s="1"/>
      <c r="E125" s="1"/>
      <c r="F125" s="1"/>
    </row>
    <row r="126" spans="1:6">
      <c r="A126" s="1"/>
      <c r="B126" s="1"/>
      <c r="C126" s="1"/>
      <c r="D126" s="1"/>
      <c r="E126" s="1"/>
      <c r="F126" s="1"/>
    </row>
    <row r="127" spans="1:6">
      <c r="A127" s="1"/>
      <c r="B127" s="1"/>
      <c r="C127" s="1"/>
      <c r="D127" s="1"/>
      <c r="E127" s="1"/>
      <c r="F127" s="1"/>
    </row>
    <row r="128" spans="1:6">
      <c r="A128" s="1"/>
      <c r="B128" s="1"/>
      <c r="C128" s="1"/>
      <c r="D128" s="1"/>
      <c r="E128" s="1"/>
      <c r="F128" s="1"/>
    </row>
    <row r="129" spans="1:6">
      <c r="A129" s="1"/>
      <c r="B129" s="1"/>
      <c r="C129" s="1"/>
      <c r="D129" s="1"/>
      <c r="E129" s="1"/>
      <c r="F129" s="1"/>
    </row>
    <row r="130" spans="1:6">
      <c r="A130" s="1"/>
      <c r="B130" s="1"/>
      <c r="C130" s="1"/>
      <c r="D130" s="1"/>
      <c r="E130" s="1"/>
      <c r="F130" s="1"/>
    </row>
    <row r="131" spans="1:6">
      <c r="A131" s="1"/>
      <c r="B131" s="1"/>
      <c r="C131" s="1"/>
      <c r="D131" s="1"/>
      <c r="E131" s="1"/>
      <c r="F131" s="1"/>
    </row>
    <row r="132" spans="1:6">
      <c r="A132" s="1"/>
      <c r="B132" s="1"/>
      <c r="C132" s="1"/>
      <c r="D132" s="1"/>
      <c r="E132" s="1"/>
      <c r="F132" s="1"/>
    </row>
    <row r="133" spans="1:6">
      <c r="A133" s="1"/>
      <c r="B133" s="1"/>
      <c r="C133" s="1"/>
      <c r="D133" s="1"/>
      <c r="E133" s="1"/>
      <c r="F133" s="1"/>
    </row>
    <row r="134" spans="1:6">
      <c r="A134" s="1"/>
      <c r="B134" s="1"/>
      <c r="C134" s="1"/>
      <c r="D134" s="1"/>
      <c r="E134" s="1"/>
      <c r="F134" s="1"/>
    </row>
    <row r="135" spans="1:6">
      <c r="A135" s="1"/>
      <c r="B135" s="1"/>
      <c r="C135" s="1"/>
      <c r="D135" s="1"/>
      <c r="E135" s="1"/>
      <c r="F135" s="1"/>
    </row>
    <row r="136" spans="1:6">
      <c r="A136" s="1"/>
      <c r="B136" s="1"/>
      <c r="C136" s="1"/>
      <c r="D136" s="1"/>
      <c r="E136" s="1"/>
      <c r="F136" s="1"/>
    </row>
    <row r="137" spans="1:6">
      <c r="A137" s="1"/>
      <c r="B137" s="1"/>
      <c r="C137" s="1"/>
      <c r="D137" s="1"/>
      <c r="E137" s="1"/>
      <c r="F137" s="1"/>
    </row>
    <row r="138" spans="1:6">
      <c r="A138" s="1"/>
      <c r="B138" s="1"/>
      <c r="C138" s="1"/>
      <c r="D138" s="1"/>
      <c r="E138" s="1"/>
      <c r="F138" s="1"/>
    </row>
    <row r="139" spans="1:6">
      <c r="A139" s="1"/>
      <c r="B139" s="1"/>
      <c r="C139" s="1"/>
      <c r="D139" s="1"/>
      <c r="E139" s="1"/>
      <c r="F139" s="1"/>
    </row>
    <row r="140" spans="1:6">
      <c r="A140" s="1"/>
      <c r="B140" s="1"/>
      <c r="C140" s="1"/>
      <c r="D140" s="1"/>
      <c r="E140" s="1"/>
      <c r="F140" s="1"/>
    </row>
    <row r="141" spans="1:6">
      <c r="A141" s="1"/>
      <c r="B141" s="1"/>
      <c r="C141" s="1"/>
      <c r="D141" s="1"/>
      <c r="E141" s="1"/>
      <c r="F141" s="1"/>
    </row>
    <row r="142" spans="1:6">
      <c r="A142" s="1"/>
      <c r="B142" s="1"/>
      <c r="C142" s="1"/>
      <c r="D142" s="1"/>
      <c r="E142" s="1"/>
      <c r="F142" s="1"/>
    </row>
    <row r="143" spans="1:6">
      <c r="A143" s="1"/>
      <c r="B143" s="1"/>
      <c r="C143" s="1"/>
      <c r="D143" s="1"/>
      <c r="E143" s="1"/>
      <c r="F143" s="1"/>
    </row>
    <row r="144" spans="1:6">
      <c r="A144" s="1"/>
      <c r="B144" s="1"/>
      <c r="C144" s="1"/>
      <c r="D144" s="1"/>
      <c r="E144" s="1"/>
      <c r="F144" s="1"/>
    </row>
    <row r="145" spans="1:6">
      <c r="A145" s="1"/>
      <c r="B145" s="1"/>
      <c r="C145" s="1"/>
      <c r="D145" s="1"/>
      <c r="E145" s="1"/>
      <c r="F145" s="1"/>
    </row>
    <row r="146" spans="1:6">
      <c r="A146" s="1"/>
      <c r="B146" s="1"/>
      <c r="C146" s="1"/>
      <c r="D146" s="1"/>
      <c r="E146" s="1"/>
      <c r="F146" s="1"/>
    </row>
    <row r="147" spans="1:6">
      <c r="A147" s="1"/>
      <c r="B147" s="1"/>
      <c r="C147" s="1"/>
      <c r="D147" s="1"/>
      <c r="E147" s="1"/>
      <c r="F147" s="1"/>
    </row>
    <row r="148" spans="1:6">
      <c r="A148" s="1"/>
      <c r="B148" s="1"/>
      <c r="C148" s="1"/>
      <c r="D148" s="1"/>
      <c r="E148" s="1"/>
      <c r="F148" s="1"/>
    </row>
    <row r="149" spans="1:6">
      <c r="A149" s="1"/>
      <c r="B149" s="1"/>
      <c r="C149" s="1"/>
      <c r="D149" s="1"/>
      <c r="E149" s="1"/>
      <c r="F149" s="1"/>
    </row>
    <row r="150" spans="1:6">
      <c r="A150" s="1"/>
      <c r="B150" s="1"/>
      <c r="C150" s="1"/>
      <c r="D150" s="1"/>
      <c r="E150" s="1"/>
      <c r="F150" s="1"/>
    </row>
    <row r="151" spans="1:6">
      <c r="A151" s="1"/>
      <c r="B151" s="1"/>
      <c r="C151" s="1"/>
      <c r="D151" s="1"/>
      <c r="E151" s="1"/>
      <c r="F151" s="1"/>
    </row>
    <row r="152" spans="1:6">
      <c r="A152" s="1"/>
      <c r="B152" s="1"/>
      <c r="C152" s="1"/>
      <c r="D152" s="1"/>
      <c r="E152" s="1"/>
      <c r="F152" s="1"/>
    </row>
    <row r="153" spans="1:6">
      <c r="A153" s="1"/>
      <c r="B153" s="1"/>
      <c r="C153" s="1"/>
      <c r="D153" s="1"/>
      <c r="E153" s="1"/>
      <c r="F153" s="1"/>
    </row>
    <row r="154" spans="1:6">
      <c r="A154" s="1"/>
      <c r="B154" s="1"/>
      <c r="C154" s="1"/>
      <c r="D154" s="1"/>
      <c r="E154" s="1"/>
      <c r="F154" s="1"/>
    </row>
    <row r="155" spans="1:6">
      <c r="A155" s="1"/>
      <c r="B155" s="1"/>
      <c r="C155" s="1"/>
      <c r="D155" s="1"/>
      <c r="E155" s="1"/>
      <c r="F155" s="1"/>
    </row>
    <row r="156" spans="1:6">
      <c r="A156" s="1"/>
      <c r="B156" s="1"/>
      <c r="C156" s="1"/>
      <c r="D156" s="1"/>
      <c r="E156" s="1"/>
      <c r="F156" s="1"/>
    </row>
    <row r="157" spans="1:6">
      <c r="A157" s="1"/>
      <c r="B157" s="1"/>
      <c r="C157" s="1"/>
      <c r="D157" s="1"/>
      <c r="E157" s="1"/>
      <c r="F157" s="1"/>
    </row>
    <row r="158" spans="1:6">
      <c r="A158" s="1"/>
      <c r="B158" s="1"/>
      <c r="C158" s="1"/>
      <c r="D158" s="1"/>
      <c r="E158" s="1"/>
      <c r="F158" s="1"/>
    </row>
    <row r="159" spans="1:6">
      <c r="A159" s="1"/>
      <c r="B159" s="1"/>
      <c r="C159" s="1"/>
      <c r="D159" s="1"/>
      <c r="E159" s="1"/>
      <c r="F159" s="1"/>
    </row>
    <row r="160" spans="1:6">
      <c r="A160" s="1"/>
      <c r="B160" s="1"/>
      <c r="C160" s="1"/>
      <c r="D160" s="1"/>
      <c r="E160" s="1"/>
      <c r="F160" s="1"/>
    </row>
    <row r="161" spans="1:6">
      <c r="A161" s="1"/>
      <c r="B161" s="1"/>
      <c r="C161" s="1"/>
      <c r="D161" s="1"/>
      <c r="E161" s="1"/>
      <c r="F161" s="1"/>
    </row>
    <row r="162" spans="1:6">
      <c r="A162" s="1"/>
      <c r="B162" s="1"/>
      <c r="C162" s="1"/>
      <c r="D162" s="1"/>
      <c r="E162" s="1"/>
      <c r="F162" s="1"/>
    </row>
    <row r="163" spans="1:6">
      <c r="A163" s="1"/>
      <c r="B163" s="1"/>
      <c r="C163" s="1"/>
      <c r="D163" s="1"/>
      <c r="E163" s="1"/>
      <c r="F163" s="1"/>
    </row>
    <row r="164" spans="1:6">
      <c r="A164" s="1"/>
      <c r="B164" s="1"/>
      <c r="C164" s="1"/>
      <c r="D164" s="1"/>
      <c r="E164" s="1"/>
      <c r="F164" s="1"/>
    </row>
    <row r="165" spans="1:6">
      <c r="A165" s="1"/>
      <c r="B165" s="1"/>
      <c r="C165" s="1"/>
      <c r="D165" s="1"/>
      <c r="E165" s="1"/>
      <c r="F165" s="1"/>
    </row>
    <row r="166" spans="1:6">
      <c r="A166" s="1"/>
      <c r="B166" s="1"/>
      <c r="C166" s="1"/>
      <c r="D166" s="1"/>
      <c r="E166" s="1"/>
      <c r="F166" s="1"/>
    </row>
    <row r="167" spans="1:6">
      <c r="A167" s="1"/>
      <c r="B167" s="1"/>
      <c r="C167" s="1"/>
      <c r="D167" s="1"/>
      <c r="E167" s="1"/>
      <c r="F167" s="1"/>
    </row>
    <row r="168" spans="1:6">
      <c r="A168" s="1"/>
      <c r="B168" s="1"/>
      <c r="C168" s="1"/>
      <c r="D168" s="1"/>
      <c r="E168" s="1"/>
      <c r="F168" s="1"/>
    </row>
    <row r="169" spans="1:6">
      <c r="A169" s="1"/>
      <c r="B169" s="1"/>
      <c r="C169" s="1"/>
      <c r="D169" s="1"/>
      <c r="E169" s="1"/>
      <c r="F169" s="1"/>
    </row>
    <row r="170" spans="1:6">
      <c r="A170" s="1"/>
      <c r="B170" s="1"/>
      <c r="C170" s="1"/>
      <c r="D170" s="1"/>
      <c r="E170" s="1"/>
      <c r="F170" s="1"/>
    </row>
    <row r="171" spans="1:6">
      <c r="A171" s="1"/>
      <c r="B171" s="1"/>
      <c r="C171" s="1"/>
      <c r="D171" s="1"/>
      <c r="E171" s="1"/>
      <c r="F171" s="1"/>
    </row>
    <row r="172" spans="1:6">
      <c r="A172" s="1"/>
      <c r="B172" s="1"/>
      <c r="C172" s="1"/>
      <c r="D172" s="1"/>
      <c r="E172" s="1"/>
      <c r="F172" s="1"/>
    </row>
    <row r="173" spans="1:6">
      <c r="A173" s="1"/>
      <c r="B173" s="1"/>
      <c r="C173" s="1"/>
      <c r="D173" s="1"/>
      <c r="E173" s="1"/>
      <c r="F173" s="1"/>
    </row>
    <row r="174" spans="1:6">
      <c r="A174" s="1"/>
      <c r="B174" s="1"/>
      <c r="C174" s="1"/>
      <c r="D174" s="1"/>
      <c r="E174" s="1"/>
      <c r="F174" s="1"/>
    </row>
    <row r="175" spans="1:6">
      <c r="A175" s="1"/>
      <c r="B175" s="1"/>
      <c r="C175" s="1"/>
      <c r="D175" s="1"/>
      <c r="E175" s="1"/>
      <c r="F175" s="1"/>
    </row>
    <row r="176" spans="1:6">
      <c r="A176" s="1"/>
      <c r="B176" s="1"/>
      <c r="C176" s="1"/>
      <c r="D176" s="1"/>
      <c r="E176" s="1"/>
      <c r="F176" s="1"/>
    </row>
    <row r="177" spans="1:6">
      <c r="A177" s="1"/>
      <c r="B177" s="1"/>
      <c r="C177" s="1"/>
      <c r="D177" s="1"/>
      <c r="E177" s="1"/>
      <c r="F177" s="1"/>
    </row>
    <row r="178" spans="1:6">
      <c r="A178" s="1"/>
      <c r="B178" s="1"/>
      <c r="C178" s="1"/>
      <c r="D178" s="1"/>
      <c r="E178" s="1"/>
      <c r="F178" s="1"/>
    </row>
    <row r="179" spans="1:6">
      <c r="A179" s="1"/>
      <c r="B179" s="1"/>
      <c r="C179" s="1"/>
      <c r="D179" s="1"/>
      <c r="E179" s="1"/>
      <c r="F179" s="1"/>
    </row>
    <row r="180" spans="1:6">
      <c r="A180" s="1"/>
      <c r="B180" s="1"/>
      <c r="C180" s="1"/>
      <c r="D180" s="1"/>
      <c r="E180" s="1"/>
      <c r="F180" s="1"/>
    </row>
    <row r="181" spans="1:6">
      <c r="A181" s="1"/>
      <c r="B181" s="1"/>
      <c r="C181" s="1"/>
      <c r="D181" s="1"/>
      <c r="E181" s="1"/>
      <c r="F181" s="1"/>
    </row>
    <row r="182" spans="1:6">
      <c r="A182" s="1"/>
      <c r="B182" s="1"/>
      <c r="C182" s="1"/>
      <c r="D182" s="1"/>
      <c r="E182" s="1"/>
      <c r="F182" s="1"/>
    </row>
    <row r="183" spans="1:6">
      <c r="A183" s="1"/>
      <c r="B183" s="1"/>
      <c r="C183" s="1"/>
      <c r="D183" s="1"/>
      <c r="E183" s="1"/>
      <c r="F183" s="1"/>
    </row>
    <row r="184" spans="1:6">
      <c r="A184" s="1"/>
      <c r="B184" s="1"/>
      <c r="C184" s="1"/>
      <c r="D184" s="1"/>
      <c r="E184" s="1"/>
      <c r="F184" s="1"/>
    </row>
    <row r="185" spans="1:6">
      <c r="A185" s="1"/>
      <c r="B185" s="1"/>
      <c r="C185" s="1"/>
      <c r="D185" s="1"/>
      <c r="E185" s="1"/>
      <c r="F185" s="1"/>
    </row>
    <row r="186" spans="1:6">
      <c r="A186" s="1"/>
      <c r="B186" s="1"/>
      <c r="C186" s="1"/>
      <c r="D186" s="1"/>
      <c r="E186" s="1"/>
      <c r="F186" s="1"/>
    </row>
    <row r="187" spans="1:6">
      <c r="A187" s="1"/>
      <c r="B187" s="1"/>
      <c r="C187" s="1"/>
      <c r="D187" s="1"/>
      <c r="E187" s="1"/>
      <c r="F187" s="1"/>
    </row>
    <row r="188" spans="1:6">
      <c r="A188" s="1"/>
      <c r="B188" s="1"/>
      <c r="C188" s="1"/>
      <c r="D188" s="1"/>
      <c r="E188" s="1"/>
      <c r="F188" s="1"/>
    </row>
    <row r="189" spans="1:6">
      <c r="A189" s="1"/>
      <c r="B189" s="1"/>
      <c r="C189" s="1"/>
      <c r="D189" s="1"/>
      <c r="E189" s="1"/>
      <c r="F189" s="1"/>
    </row>
    <row r="190" spans="1:6">
      <c r="A190" s="1"/>
      <c r="B190" s="1"/>
      <c r="C190" s="1"/>
      <c r="D190" s="1"/>
      <c r="E190" s="1"/>
      <c r="F190" s="1"/>
    </row>
    <row r="191" spans="1:6">
      <c r="A191" s="1"/>
      <c r="B191" s="1"/>
      <c r="C191" s="1"/>
      <c r="D191" s="1"/>
      <c r="E191" s="1"/>
      <c r="F191" s="1"/>
    </row>
    <row r="192" spans="1:6">
      <c r="A192" s="1"/>
      <c r="B192" s="1"/>
      <c r="C192" s="1"/>
      <c r="D192" s="1"/>
      <c r="E192" s="1"/>
      <c r="F192" s="1"/>
    </row>
    <row r="193" spans="1:6">
      <c r="A193" s="1"/>
      <c r="B193" s="1"/>
      <c r="C193" s="1"/>
      <c r="D193" s="1"/>
      <c r="E193" s="1"/>
      <c r="F193" s="1"/>
    </row>
    <row r="194" spans="1:6">
      <c r="A194" s="1"/>
      <c r="B194" s="1"/>
      <c r="C194" s="1"/>
      <c r="D194" s="1"/>
      <c r="E194" s="1"/>
      <c r="F194" s="1"/>
    </row>
    <row r="195" spans="1:6">
      <c r="A195" s="1"/>
      <c r="B195" s="1"/>
      <c r="C195" s="1"/>
      <c r="D195" s="1"/>
      <c r="E195" s="1"/>
      <c r="F195" s="1"/>
    </row>
    <row r="196" spans="1:6">
      <c r="A196" s="1"/>
      <c r="B196" s="1"/>
      <c r="C196" s="1"/>
      <c r="D196" s="1"/>
      <c r="E196" s="1"/>
      <c r="F196" s="1"/>
    </row>
    <row r="197" spans="1:6">
      <c r="A197" s="1"/>
      <c r="B197" s="1"/>
      <c r="C197" s="1"/>
      <c r="D197" s="1"/>
      <c r="E197" s="1"/>
      <c r="F197" s="1"/>
    </row>
    <row r="198" spans="1:6">
      <c r="A198" s="1"/>
      <c r="B198" s="1"/>
      <c r="C198" s="1"/>
      <c r="D198" s="1"/>
      <c r="E198" s="1"/>
      <c r="F198" s="1"/>
    </row>
    <row r="199" spans="1:6">
      <c r="A199" s="1"/>
      <c r="B199" s="1"/>
      <c r="C199" s="1"/>
      <c r="D199" s="1"/>
      <c r="E199" s="1"/>
      <c r="F199" s="1"/>
    </row>
    <row r="200" spans="1:6">
      <c r="A200" s="1"/>
      <c r="B200" s="1"/>
      <c r="C200" s="1"/>
      <c r="D200" s="1"/>
      <c r="E200" s="1"/>
      <c r="F200" s="1"/>
    </row>
    <row r="201" spans="1:6">
      <c r="A201" s="1"/>
      <c r="B201" s="1"/>
      <c r="C201" s="1"/>
      <c r="D201" s="1"/>
      <c r="E201" s="1"/>
      <c r="F201" s="1"/>
    </row>
    <row r="202" spans="1:6">
      <c r="A202" s="1"/>
      <c r="B202" s="1"/>
      <c r="C202" s="1"/>
      <c r="D202" s="1"/>
      <c r="E202" s="1"/>
      <c r="F202" s="1"/>
    </row>
    <row r="203" spans="1:6">
      <c r="A203" s="1"/>
      <c r="B203" s="1"/>
      <c r="C203" s="1"/>
      <c r="D203" s="1"/>
      <c r="E203" s="1"/>
      <c r="F203" s="1"/>
    </row>
    <row r="204" spans="1:6">
      <c r="A204" s="1"/>
      <c r="B204" s="1"/>
      <c r="C204" s="1"/>
      <c r="D204" s="1"/>
      <c r="E204" s="1"/>
      <c r="F204" s="1"/>
    </row>
    <row r="205" spans="1:6">
      <c r="A205" s="1"/>
      <c r="B205" s="1"/>
      <c r="C205" s="1"/>
      <c r="D205" s="1"/>
      <c r="E205" s="1"/>
      <c r="F205" s="1"/>
    </row>
    <row r="206" spans="1:6">
      <c r="A206" s="1"/>
      <c r="B206" s="1"/>
      <c r="C206" s="1"/>
      <c r="D206" s="1"/>
      <c r="E206" s="1"/>
      <c r="F206" s="1"/>
    </row>
    <row r="207" spans="1:6">
      <c r="A207" s="1"/>
      <c r="B207" s="1"/>
      <c r="C207" s="1"/>
      <c r="D207" s="1"/>
      <c r="E207" s="1"/>
      <c r="F207" s="1"/>
    </row>
    <row r="208" spans="1:6">
      <c r="A208" s="1"/>
      <c r="B208" s="1"/>
      <c r="C208" s="1"/>
      <c r="D208" s="1"/>
      <c r="E208" s="1"/>
      <c r="F208" s="1"/>
    </row>
    <row r="209" spans="1:6">
      <c r="A209" s="1"/>
      <c r="B209" s="1"/>
      <c r="C209" s="1"/>
      <c r="D209" s="1"/>
      <c r="E209" s="1"/>
      <c r="F209" s="1"/>
    </row>
    <row r="210" spans="1:6">
      <c r="A210" s="1"/>
      <c r="B210" s="1"/>
      <c r="C210" s="1"/>
      <c r="D210" s="1"/>
      <c r="E210" s="1"/>
      <c r="F210" s="1"/>
    </row>
    <row r="211" spans="1:6">
      <c r="A211" s="1"/>
      <c r="B211" s="1"/>
      <c r="C211" s="1"/>
      <c r="D211" s="1"/>
      <c r="E211" s="1"/>
      <c r="F211" s="1"/>
    </row>
    <row r="212" spans="1:6">
      <c r="A212" s="1"/>
      <c r="B212" s="1"/>
      <c r="C212" s="1"/>
      <c r="D212" s="1"/>
      <c r="E212" s="1"/>
      <c r="F212" s="1"/>
    </row>
    <row r="213" spans="1:6">
      <c r="A213" s="1"/>
      <c r="B213" s="1"/>
      <c r="C213" s="1"/>
      <c r="D213" s="1"/>
      <c r="E213" s="1"/>
      <c r="F213" s="1"/>
    </row>
    <row r="214" spans="1:6">
      <c r="A214" s="1"/>
      <c r="B214" s="1"/>
      <c r="C214" s="1"/>
      <c r="D214" s="1"/>
      <c r="E214" s="1"/>
      <c r="F214" s="1"/>
    </row>
    <row r="215" spans="1:6">
      <c r="A215" s="1"/>
      <c r="B215" s="1"/>
      <c r="C215" s="1"/>
      <c r="D215" s="1"/>
      <c r="E215" s="1"/>
      <c r="F215" s="1"/>
    </row>
    <row r="216" spans="1:6">
      <c r="A216" s="1"/>
      <c r="B216" s="1"/>
      <c r="C216" s="1"/>
      <c r="D216" s="1"/>
      <c r="E216" s="1"/>
      <c r="F216" s="1"/>
    </row>
    <row r="217" spans="1:6">
      <c r="A217" s="1"/>
      <c r="B217" s="1"/>
      <c r="C217" s="1"/>
      <c r="D217" s="1"/>
      <c r="E217" s="1"/>
      <c r="F217" s="1"/>
    </row>
    <row r="218" spans="1:6">
      <c r="A218" s="1"/>
      <c r="B218" s="1"/>
      <c r="C218" s="1"/>
      <c r="D218" s="1"/>
      <c r="E218" s="1"/>
      <c r="F218" s="1"/>
    </row>
    <row r="219" spans="1:6">
      <c r="A219" s="1"/>
      <c r="B219" s="1"/>
      <c r="C219" s="1"/>
      <c r="D219" s="1"/>
      <c r="E219" s="1"/>
      <c r="F219" s="1"/>
    </row>
    <row r="220" spans="1:6">
      <c r="A220" s="1"/>
      <c r="B220" s="1"/>
      <c r="C220" s="1"/>
      <c r="D220" s="1"/>
      <c r="E220" s="1"/>
      <c r="F220" s="1"/>
    </row>
    <row r="221" spans="1:6">
      <c r="A221" s="1"/>
      <c r="B221" s="1"/>
      <c r="C221" s="1"/>
      <c r="D221" s="1"/>
      <c r="E221" s="1"/>
      <c r="F221" s="1"/>
    </row>
    <row r="222" spans="1:6">
      <c r="A222" s="1"/>
      <c r="B222" s="1"/>
      <c r="C222" s="1"/>
      <c r="D222" s="1"/>
      <c r="E222" s="1"/>
      <c r="F222" s="1"/>
    </row>
    <row r="223" spans="1:6">
      <c r="A223" s="1"/>
      <c r="B223" s="1"/>
      <c r="C223" s="1"/>
      <c r="D223" s="1"/>
      <c r="E223" s="1"/>
      <c r="F223" s="1"/>
    </row>
    <row r="224" spans="1:6">
      <c r="A224" s="1"/>
      <c r="B224" s="1"/>
      <c r="C224" s="1"/>
      <c r="D224" s="1"/>
      <c r="E224" s="1"/>
      <c r="F224" s="1"/>
    </row>
    <row r="225" spans="1:6">
      <c r="A225" s="1"/>
      <c r="B225" s="1"/>
      <c r="C225" s="1"/>
      <c r="D225" s="1"/>
      <c r="E225" s="1"/>
      <c r="F225" s="1"/>
    </row>
    <row r="226" spans="1:6">
      <c r="A226" s="1"/>
      <c r="B226" s="1"/>
      <c r="C226" s="1"/>
      <c r="D226" s="1"/>
      <c r="E226" s="1"/>
      <c r="F226" s="1"/>
    </row>
    <row r="227" spans="1:6">
      <c r="A227" s="1"/>
      <c r="B227" s="1"/>
      <c r="C227" s="1"/>
      <c r="D227" s="1"/>
      <c r="E227" s="1"/>
      <c r="F227" s="1"/>
    </row>
    <row r="228" spans="1:6">
      <c r="A228" s="1"/>
      <c r="B228" s="1"/>
      <c r="C228" s="1"/>
      <c r="D228" s="1"/>
      <c r="E228" s="1"/>
      <c r="F228" s="1"/>
    </row>
    <row r="229" spans="1:6">
      <c r="A229" s="1"/>
      <c r="B229" s="1"/>
      <c r="C229" s="1"/>
      <c r="D229" s="1"/>
      <c r="E229" s="1"/>
      <c r="F229" s="1"/>
    </row>
    <row r="230" spans="1:6">
      <c r="A230" s="1"/>
      <c r="B230" s="1"/>
      <c r="C230" s="1"/>
      <c r="D230" s="1"/>
      <c r="E230" s="1"/>
      <c r="F230" s="1"/>
    </row>
    <row r="231" spans="1:6">
      <c r="A231" s="1"/>
      <c r="B231" s="1"/>
      <c r="C231" s="1"/>
      <c r="D231" s="1"/>
      <c r="E231" s="1"/>
      <c r="F231" s="1"/>
    </row>
    <row r="232" spans="1:6">
      <c r="A232" s="1"/>
      <c r="B232" s="1"/>
      <c r="C232" s="1"/>
      <c r="D232" s="1"/>
      <c r="E232" s="1"/>
      <c r="F232" s="1"/>
    </row>
    <row r="233" spans="1:6">
      <c r="A233" s="1"/>
      <c r="B233" s="1"/>
      <c r="C233" s="1"/>
      <c r="D233" s="1"/>
      <c r="E233" s="1"/>
      <c r="F233" s="1"/>
    </row>
    <row r="234" spans="1:6">
      <c r="A234" s="1"/>
      <c r="B234" s="1"/>
      <c r="C234" s="1"/>
      <c r="D234" s="1"/>
      <c r="E234" s="1"/>
      <c r="F234" s="1"/>
    </row>
    <row r="235" spans="1:6">
      <c r="A235" s="1"/>
      <c r="B235" s="1"/>
      <c r="C235" s="1"/>
      <c r="D235" s="1"/>
      <c r="E235" s="1"/>
      <c r="F235" s="1"/>
    </row>
    <row r="236" spans="1:6">
      <c r="A236" s="1"/>
      <c r="B236" s="1"/>
      <c r="C236" s="1"/>
      <c r="D236" s="1"/>
      <c r="E236" s="1"/>
      <c r="F236" s="1"/>
    </row>
    <row r="237" spans="1:6">
      <c r="A237" s="1"/>
      <c r="B237" s="1"/>
      <c r="C237" s="1"/>
      <c r="D237" s="1"/>
      <c r="E237" s="1"/>
      <c r="F237" s="1"/>
    </row>
    <row r="238" spans="1:6">
      <c r="A238" s="1"/>
      <c r="B238" s="1"/>
      <c r="C238" s="1"/>
      <c r="D238" s="1"/>
      <c r="E238" s="1"/>
      <c r="F238" s="1"/>
    </row>
    <row r="239" spans="1:6">
      <c r="A239" s="1"/>
      <c r="B239" s="1"/>
      <c r="C239" s="1"/>
      <c r="D239" s="1"/>
      <c r="E239" s="1"/>
      <c r="F239" s="1"/>
    </row>
    <row r="240" spans="1:6">
      <c r="A240" s="1"/>
      <c r="B240" s="1"/>
      <c r="C240" s="1"/>
      <c r="D240" s="1"/>
      <c r="E240" s="1"/>
      <c r="F240" s="1"/>
    </row>
    <row r="241" spans="1:6">
      <c r="A241" s="1"/>
      <c r="B241" s="1"/>
      <c r="C241" s="1"/>
      <c r="D241" s="1"/>
      <c r="E241" s="1"/>
      <c r="F241" s="1"/>
    </row>
    <row r="242" spans="1:6">
      <c r="A242" s="1"/>
      <c r="B242" s="1"/>
      <c r="C242" s="1"/>
      <c r="D242" s="1"/>
      <c r="E242" s="1"/>
      <c r="F242" s="1"/>
    </row>
    <row r="243" spans="1:6">
      <c r="A243" s="1"/>
      <c r="B243" s="1"/>
      <c r="C243" s="1"/>
      <c r="D243" s="1"/>
      <c r="E243" s="1"/>
      <c r="F243" s="1"/>
    </row>
    <row r="244" spans="1:6">
      <c r="A244" s="1"/>
      <c r="B244" s="1"/>
      <c r="C244" s="1"/>
      <c r="D244" s="1"/>
      <c r="E244" s="1"/>
      <c r="F244" s="1"/>
    </row>
    <row r="245" spans="1:6">
      <c r="A245" s="1"/>
      <c r="B245" s="1"/>
      <c r="C245" s="1"/>
      <c r="D245" s="1"/>
      <c r="E245" s="1"/>
      <c r="F245" s="1"/>
    </row>
    <row r="246" spans="1:6">
      <c r="A246" s="1"/>
      <c r="B246" s="1"/>
      <c r="C246" s="1"/>
      <c r="D246" s="1"/>
      <c r="E246" s="1"/>
      <c r="F246" s="1"/>
    </row>
    <row r="247" spans="1:6">
      <c r="A247" s="1"/>
      <c r="B247" s="1"/>
      <c r="C247" s="1"/>
      <c r="D247" s="1"/>
      <c r="E247" s="1"/>
      <c r="F247" s="1"/>
    </row>
    <row r="248" spans="1:6">
      <c r="A248" s="1"/>
      <c r="B248" s="1"/>
      <c r="C248" s="1"/>
      <c r="D248" s="1"/>
      <c r="E248" s="1"/>
      <c r="F248" s="1"/>
    </row>
    <row r="249" spans="1:6">
      <c r="A249" s="1"/>
      <c r="B249" s="1"/>
      <c r="C249" s="1"/>
      <c r="D249" s="1"/>
      <c r="E249" s="1"/>
      <c r="F249" s="1"/>
    </row>
    <row r="250" spans="1:6">
      <c r="A250" s="1"/>
      <c r="B250" s="1"/>
      <c r="C250" s="1"/>
      <c r="D250" s="1"/>
      <c r="E250" s="1"/>
      <c r="F250" s="1"/>
    </row>
    <row r="251" spans="1:6">
      <c r="A251" s="1"/>
      <c r="B251" s="1"/>
      <c r="C251" s="1"/>
      <c r="D251" s="1"/>
      <c r="E251" s="1"/>
      <c r="F251" s="1"/>
    </row>
    <row r="252" spans="1:6">
      <c r="A252" s="1"/>
      <c r="B252" s="1"/>
      <c r="C252" s="1"/>
      <c r="D252" s="1"/>
      <c r="E252" s="1"/>
      <c r="F252" s="1"/>
    </row>
    <row r="253" spans="1:6">
      <c r="A253" s="1"/>
      <c r="B253" s="1"/>
      <c r="C253" s="1"/>
      <c r="D253" s="1"/>
      <c r="E253" s="1"/>
      <c r="F253" s="1"/>
    </row>
    <row r="254" spans="1:6">
      <c r="A254" s="1"/>
      <c r="B254" s="1"/>
      <c r="C254" s="1"/>
      <c r="D254" s="1"/>
      <c r="E254" s="1"/>
      <c r="F254" s="1"/>
    </row>
    <row r="255" spans="1:6">
      <c r="A255" s="1"/>
      <c r="B255" s="1"/>
      <c r="C255" s="1"/>
      <c r="D255" s="1"/>
      <c r="E255" s="1"/>
      <c r="F255" s="1"/>
    </row>
    <row r="256" spans="1:6">
      <c r="A256" s="1"/>
      <c r="B256" s="1"/>
      <c r="C256" s="1"/>
      <c r="D256" s="1"/>
      <c r="E256" s="1"/>
      <c r="F256" s="1"/>
    </row>
    <row r="257" spans="1:6">
      <c r="A257" s="1"/>
      <c r="B257" s="1"/>
      <c r="C257" s="1"/>
      <c r="D257" s="1"/>
      <c r="E257" s="1"/>
      <c r="F257" s="1"/>
    </row>
    <row r="258" spans="1:6">
      <c r="A258" s="1"/>
      <c r="B258" s="1"/>
      <c r="C258" s="1"/>
      <c r="D258" s="1"/>
      <c r="E258" s="1"/>
      <c r="F258" s="1"/>
    </row>
    <row r="259" spans="1:6">
      <c r="A259" s="1"/>
      <c r="B259" s="1"/>
      <c r="C259" s="1"/>
      <c r="D259" s="1"/>
      <c r="E259" s="1"/>
      <c r="F259" s="1"/>
    </row>
    <row r="260" spans="1:6">
      <c r="A260" s="1"/>
      <c r="B260" s="1"/>
      <c r="C260" s="1"/>
      <c r="D260" s="1"/>
      <c r="E260" s="1"/>
      <c r="F260" s="1"/>
    </row>
    <row r="261" spans="1:6">
      <c r="A261" s="1"/>
      <c r="B261" s="1"/>
      <c r="C261" s="1"/>
      <c r="D261" s="1"/>
      <c r="E261" s="1"/>
      <c r="F261" s="1"/>
    </row>
    <row r="262" spans="1:6">
      <c r="A262" s="1"/>
      <c r="B262" s="1"/>
      <c r="C262" s="1"/>
      <c r="D262" s="1"/>
      <c r="E262" s="1"/>
      <c r="F262" s="1"/>
    </row>
    <row r="263" spans="1:6">
      <c r="A263" s="1"/>
      <c r="B263" s="1"/>
      <c r="C263" s="1"/>
      <c r="D263" s="1"/>
      <c r="E263" s="1"/>
      <c r="F263" s="1"/>
    </row>
    <row r="264" spans="1:6">
      <c r="A264" s="1"/>
      <c r="B264" s="1"/>
      <c r="C264" s="1"/>
      <c r="D264" s="1"/>
      <c r="E264" s="1"/>
      <c r="F264" s="1"/>
    </row>
    <row r="265" spans="1:6">
      <c r="A265" s="1"/>
      <c r="B265" s="1"/>
      <c r="C265" s="1"/>
      <c r="D265" s="1"/>
      <c r="E265" s="1"/>
      <c r="F265" s="1"/>
    </row>
    <row r="266" spans="1:6">
      <c r="A266" s="1"/>
      <c r="B266" s="1"/>
      <c r="C266" s="1"/>
      <c r="D266" s="1"/>
      <c r="E266" s="1"/>
      <c r="F266" s="1"/>
    </row>
    <row r="267" spans="1:6">
      <c r="A267" s="1"/>
      <c r="B267" s="1"/>
      <c r="C267" s="1"/>
      <c r="D267" s="1"/>
      <c r="E267" s="1"/>
      <c r="F267" s="1"/>
    </row>
    <row r="268" spans="1:6">
      <c r="A268" s="1"/>
      <c r="B268" s="1"/>
      <c r="C268" s="1"/>
      <c r="D268" s="1"/>
      <c r="E268" s="1"/>
      <c r="F268" s="1"/>
    </row>
    <row r="269" spans="1:6">
      <c r="A269" s="1"/>
      <c r="B269" s="1"/>
      <c r="C269" s="1"/>
      <c r="D269" s="1"/>
      <c r="E269" s="1"/>
      <c r="F269" s="1"/>
    </row>
    <row r="270" spans="1:6">
      <c r="A270" s="1"/>
      <c r="B270" s="1"/>
      <c r="C270" s="1"/>
      <c r="D270" s="1"/>
      <c r="E270" s="1"/>
      <c r="F270" s="1"/>
    </row>
    <row r="271" spans="1:6">
      <c r="A271" s="1"/>
      <c r="B271" s="1"/>
      <c r="C271" s="1"/>
      <c r="D271" s="1"/>
      <c r="E271" s="1"/>
      <c r="F271" s="1"/>
    </row>
    <row r="272" spans="1:6">
      <c r="A272" s="1"/>
      <c r="B272" s="1"/>
      <c r="C272" s="1"/>
      <c r="D272" s="1"/>
      <c r="E272" s="1"/>
      <c r="F272" s="1"/>
    </row>
    <row r="273" spans="1:6">
      <c r="A273" s="1"/>
      <c r="B273" s="1"/>
      <c r="C273" s="1"/>
      <c r="D273" s="1"/>
      <c r="E273" s="1"/>
      <c r="F273" s="1"/>
    </row>
    <row r="274" spans="1:6">
      <c r="A274" s="1"/>
      <c r="B274" s="1"/>
      <c r="C274" s="1"/>
      <c r="D274" s="1"/>
      <c r="E274" s="1"/>
      <c r="F274" s="1"/>
    </row>
    <row r="275" spans="1:6">
      <c r="A275" s="1"/>
      <c r="B275" s="1"/>
      <c r="C275" s="1"/>
      <c r="D275" s="1"/>
      <c r="E275" s="1"/>
      <c r="F275" s="1"/>
    </row>
    <row r="276" spans="1:6">
      <c r="A276" s="1"/>
      <c r="B276" s="1"/>
      <c r="C276" s="1"/>
      <c r="D276" s="1"/>
      <c r="E276" s="1"/>
      <c r="F276" s="1"/>
    </row>
    <row r="277" spans="1:6">
      <c r="A277" s="1"/>
      <c r="B277" s="1"/>
      <c r="C277" s="1"/>
      <c r="D277" s="1"/>
      <c r="E277" s="1"/>
      <c r="F277" s="1"/>
    </row>
    <row r="278" spans="1:6">
      <c r="A278" s="1"/>
      <c r="B278" s="1"/>
      <c r="C278" s="1"/>
      <c r="D278" s="1"/>
      <c r="E278" s="1"/>
      <c r="F278" s="1"/>
    </row>
    <row r="279" spans="1:6">
      <c r="A279" s="1"/>
      <c r="B279" s="1"/>
      <c r="C279" s="1"/>
      <c r="D279" s="1"/>
      <c r="E279" s="1"/>
      <c r="F279" s="1"/>
    </row>
    <row r="280" spans="1:6">
      <c r="A280" s="1"/>
      <c r="B280" s="1"/>
      <c r="C280" s="1"/>
      <c r="D280" s="1"/>
      <c r="E280" s="1"/>
      <c r="F280" s="1"/>
    </row>
    <row r="281" spans="1:6">
      <c r="A281" s="1"/>
      <c r="B281" s="1"/>
      <c r="C281" s="1"/>
      <c r="D281" s="1"/>
      <c r="E281" s="1"/>
      <c r="F281" s="1"/>
    </row>
    <row r="282" spans="1:6">
      <c r="A282" s="1"/>
      <c r="B282" s="1"/>
      <c r="C282" s="1"/>
      <c r="D282" s="1"/>
      <c r="E282" s="1"/>
      <c r="F282" s="1"/>
    </row>
    <row r="283" spans="1:6">
      <c r="A283" s="1"/>
      <c r="B283" s="1"/>
      <c r="C283" s="1"/>
      <c r="D283" s="1"/>
      <c r="E283" s="1"/>
      <c r="F283" s="1"/>
    </row>
    <row r="284" spans="1:6">
      <c r="A284" s="1"/>
      <c r="B284" s="1"/>
      <c r="C284" s="1"/>
      <c r="D284" s="1"/>
      <c r="E284" s="1"/>
      <c r="F284" s="1"/>
    </row>
    <row r="285" spans="1:6">
      <c r="A285" s="1"/>
      <c r="B285" s="1"/>
      <c r="C285" s="1"/>
      <c r="D285" s="1"/>
      <c r="E285" s="1"/>
      <c r="F285" s="1"/>
    </row>
    <row r="286" spans="1:6">
      <c r="A286" s="1"/>
      <c r="B286" s="1"/>
      <c r="C286" s="1"/>
      <c r="D286" s="1"/>
      <c r="E286" s="1"/>
      <c r="F286" s="1"/>
    </row>
    <row r="287" spans="1:6">
      <c r="A287" s="1"/>
      <c r="B287" s="1"/>
      <c r="C287" s="1"/>
      <c r="D287" s="1"/>
      <c r="E287" s="1"/>
      <c r="F287" s="1"/>
    </row>
    <row r="288" spans="1:6">
      <c r="A288" s="1"/>
      <c r="B288" s="1"/>
      <c r="C288" s="1"/>
      <c r="D288" s="1"/>
      <c r="E288" s="1"/>
      <c r="F288" s="1"/>
    </row>
    <row r="289" spans="1:6">
      <c r="A289" s="1"/>
      <c r="B289" s="1"/>
      <c r="C289" s="1"/>
      <c r="D289" s="1"/>
      <c r="E289" s="1"/>
      <c r="F289" s="1"/>
    </row>
    <row r="290" spans="1:6">
      <c r="A290" s="1"/>
      <c r="B290" s="1"/>
      <c r="C290" s="1"/>
      <c r="D290" s="1"/>
      <c r="E290" s="1"/>
      <c r="F290" s="1"/>
    </row>
    <row r="291" spans="1:6">
      <c r="A291" s="1"/>
      <c r="B291" s="1"/>
      <c r="C291" s="1"/>
      <c r="D291" s="1"/>
      <c r="E291" s="1"/>
      <c r="F291" s="1"/>
    </row>
    <row r="292" spans="1:6">
      <c r="A292" s="1"/>
      <c r="B292" s="1"/>
      <c r="C292" s="1"/>
      <c r="D292" s="1"/>
      <c r="E292" s="1"/>
      <c r="F292" s="1"/>
    </row>
    <row r="293" spans="1:6">
      <c r="A293" s="1"/>
      <c r="B293" s="1"/>
      <c r="C293" s="1"/>
      <c r="D293" s="1"/>
      <c r="E293" s="1"/>
      <c r="F293" s="1"/>
    </row>
    <row r="294" spans="1:6">
      <c r="A294" s="1"/>
      <c r="B294" s="1"/>
      <c r="C294" s="1"/>
      <c r="D294" s="1"/>
      <c r="E294" s="1"/>
      <c r="F294" s="1"/>
    </row>
    <row r="295" spans="1:6">
      <c r="A295" s="1"/>
      <c r="B295" s="1"/>
      <c r="C295" s="1"/>
      <c r="D295" s="1"/>
      <c r="E295" s="1"/>
      <c r="F295" s="1"/>
    </row>
    <row r="296" spans="1:6">
      <c r="A296" s="1"/>
      <c r="B296" s="1"/>
      <c r="C296" s="1"/>
      <c r="D296" s="1"/>
      <c r="E296" s="1"/>
      <c r="F296" s="1"/>
    </row>
    <row r="297" spans="1:6">
      <c r="A297" s="1"/>
      <c r="B297" s="1"/>
      <c r="C297" s="1"/>
      <c r="D297" s="1"/>
      <c r="E297" s="1"/>
      <c r="F297" s="1"/>
    </row>
    <row r="298" spans="1:6">
      <c r="A298" s="1"/>
      <c r="B298" s="1"/>
      <c r="C298" s="1"/>
      <c r="D298" s="1"/>
      <c r="E298" s="1"/>
      <c r="F298" s="1"/>
    </row>
    <row r="299" spans="1:6">
      <c r="A299" s="1"/>
      <c r="B299" s="1"/>
      <c r="C299" s="1"/>
      <c r="D299" s="1"/>
      <c r="E299" s="1"/>
      <c r="F299" s="1"/>
    </row>
    <row r="300" spans="1:6">
      <c r="A300" s="1"/>
      <c r="B300" s="1"/>
      <c r="C300" s="1"/>
      <c r="D300" s="1"/>
      <c r="E300" s="1"/>
      <c r="F300" s="1"/>
    </row>
    <row r="301" spans="1:6">
      <c r="A301" s="1"/>
      <c r="B301" s="1"/>
      <c r="C301" s="1"/>
      <c r="D301" s="1"/>
      <c r="E301" s="1"/>
      <c r="F301" s="1"/>
    </row>
    <row r="302" spans="1:6">
      <c r="A302" s="1"/>
      <c r="B302" s="1"/>
      <c r="C302" s="1"/>
      <c r="D302" s="1"/>
      <c r="E302" s="1"/>
      <c r="F302" s="1"/>
    </row>
    <row r="303" spans="1:6">
      <c r="A303" s="1"/>
      <c r="B303" s="1"/>
      <c r="C303" s="1"/>
      <c r="D303" s="1"/>
      <c r="E303" s="1"/>
      <c r="F303" s="1"/>
    </row>
    <row r="304" spans="1:6">
      <c r="A304" s="1"/>
      <c r="B304" s="1"/>
      <c r="C304" s="1"/>
      <c r="D304" s="1"/>
      <c r="E304" s="1"/>
      <c r="F304" s="1"/>
    </row>
    <row r="305" spans="1:6">
      <c r="A305" s="1"/>
      <c r="B305" s="1"/>
      <c r="C305" s="1"/>
      <c r="D305" s="1"/>
      <c r="E305" s="1"/>
      <c r="F305" s="1"/>
    </row>
    <row r="306" spans="1:6">
      <c r="A306" s="1"/>
      <c r="B306" s="1"/>
      <c r="C306" s="1"/>
      <c r="D306" s="1"/>
      <c r="E306" s="1"/>
      <c r="F306" s="1"/>
    </row>
    <row r="307" spans="1:6">
      <c r="A307" s="1"/>
      <c r="B307" s="1"/>
      <c r="C307" s="1"/>
      <c r="D307" s="1"/>
      <c r="E307" s="1"/>
      <c r="F307" s="1"/>
    </row>
    <row r="308" spans="1:6">
      <c r="A308" s="1"/>
      <c r="B308" s="1"/>
      <c r="C308" s="1"/>
      <c r="D308" s="1"/>
      <c r="E308" s="1"/>
      <c r="F308" s="1"/>
    </row>
    <row r="309" spans="1:6">
      <c r="A309" s="1"/>
      <c r="B309" s="1"/>
      <c r="C309" s="1"/>
      <c r="D309" s="1"/>
      <c r="E309" s="1"/>
      <c r="F309" s="1"/>
    </row>
    <row r="310" spans="1:6">
      <c r="A310" s="1"/>
      <c r="B310" s="1"/>
      <c r="C310" s="1"/>
      <c r="D310" s="1"/>
      <c r="E310" s="1"/>
      <c r="F310" s="1"/>
    </row>
    <row r="311" spans="1:6">
      <c r="A311" s="1"/>
      <c r="B311" s="1"/>
      <c r="C311" s="1"/>
      <c r="D311" s="1"/>
      <c r="E311" s="1"/>
      <c r="F311" s="1"/>
    </row>
    <row r="312" spans="1:6">
      <c r="A312" s="1"/>
      <c r="B312" s="1"/>
      <c r="C312" s="1"/>
      <c r="D312" s="1"/>
      <c r="E312" s="1"/>
      <c r="F312" s="1"/>
    </row>
    <row r="313" spans="1:6">
      <c r="A313" s="1"/>
      <c r="B313" s="1"/>
      <c r="C313" s="1"/>
      <c r="D313" s="1"/>
      <c r="E313" s="1"/>
      <c r="F313" s="1"/>
    </row>
    <row r="314" spans="1:6">
      <c r="A314" s="1"/>
      <c r="B314" s="1"/>
      <c r="C314" s="1"/>
      <c r="D314" s="1"/>
      <c r="E314" s="1"/>
      <c r="F314" s="1"/>
    </row>
    <row r="315" spans="1:6">
      <c r="A315" s="1"/>
      <c r="B315" s="1"/>
      <c r="C315" s="1"/>
      <c r="D315" s="1"/>
      <c r="E315" s="1"/>
      <c r="F315" s="1"/>
    </row>
    <row r="316" spans="1:6">
      <c r="A316" s="1"/>
      <c r="B316" s="1"/>
      <c r="C316" s="1"/>
      <c r="D316" s="1"/>
      <c r="E316" s="1"/>
      <c r="F316" s="1"/>
    </row>
    <row r="317" spans="1:6">
      <c r="A317" s="1"/>
      <c r="B317" s="1"/>
      <c r="C317" s="1"/>
      <c r="D317" s="1"/>
      <c r="E317" s="1"/>
      <c r="F317" s="1"/>
    </row>
    <row r="318" spans="1:6">
      <c r="A318" s="1"/>
      <c r="B318" s="1"/>
      <c r="C318" s="1"/>
      <c r="D318" s="1"/>
      <c r="E318" s="1"/>
      <c r="F318" s="1"/>
    </row>
    <row r="319" spans="1:6">
      <c r="A319" s="1"/>
      <c r="B319" s="1"/>
      <c r="C319" s="1"/>
      <c r="D319" s="1"/>
      <c r="E319" s="1"/>
      <c r="F319" s="1"/>
    </row>
    <row r="320" spans="1:6">
      <c r="A320" s="1"/>
      <c r="B320" s="1"/>
      <c r="C320" s="1"/>
      <c r="D320" s="1"/>
      <c r="E320" s="1"/>
      <c r="F320" s="1"/>
    </row>
    <row r="321" spans="1:6">
      <c r="A321" s="1"/>
      <c r="B321" s="1"/>
      <c r="C321" s="1"/>
      <c r="D321" s="1"/>
      <c r="E321" s="1"/>
      <c r="F321" s="1"/>
    </row>
    <row r="322" spans="1:6">
      <c r="A322" s="1"/>
      <c r="B322" s="1"/>
      <c r="C322" s="1"/>
      <c r="D322" s="1"/>
      <c r="E322" s="1"/>
      <c r="F322" s="1"/>
    </row>
    <row r="323" spans="1:6">
      <c r="A323" s="1"/>
      <c r="B323" s="1"/>
      <c r="C323" s="1"/>
      <c r="D323" s="1"/>
      <c r="E323" s="1"/>
      <c r="F323" s="1"/>
    </row>
    <row r="324" spans="1:6">
      <c r="A324" s="1"/>
      <c r="B324" s="1"/>
      <c r="C324" s="1"/>
      <c r="D324" s="1"/>
      <c r="E324" s="1"/>
      <c r="F324" s="1"/>
    </row>
    <row r="325" spans="1:6">
      <c r="A325" s="1"/>
      <c r="B325" s="1"/>
      <c r="C325" s="1"/>
      <c r="D325" s="1"/>
      <c r="E325" s="1"/>
      <c r="F325" s="1"/>
    </row>
    <row r="326" spans="1:6">
      <c r="A326" s="1"/>
      <c r="B326" s="1"/>
      <c r="C326" s="1"/>
      <c r="D326" s="1"/>
      <c r="E326" s="1"/>
      <c r="F326" s="1"/>
    </row>
    <row r="327" spans="1:6">
      <c r="A327" s="1"/>
      <c r="B327" s="1"/>
      <c r="C327" s="1"/>
      <c r="D327" s="1"/>
      <c r="E327" s="1"/>
      <c r="F327" s="1"/>
    </row>
    <row r="328" spans="1:6">
      <c r="A328" s="1"/>
      <c r="B328" s="1"/>
      <c r="C328" s="1"/>
      <c r="D328" s="1"/>
      <c r="E328" s="1"/>
      <c r="F328" s="1"/>
    </row>
    <row r="329" spans="1:6">
      <c r="A329" s="1"/>
      <c r="B329" s="1"/>
      <c r="C329" s="1"/>
      <c r="D329" s="1"/>
      <c r="E329" s="1"/>
      <c r="F329" s="1"/>
    </row>
    <row r="330" spans="1:6">
      <c r="A330" s="1"/>
      <c r="B330" s="1"/>
      <c r="C330" s="1"/>
      <c r="D330" s="1"/>
      <c r="E330" s="1"/>
      <c r="F330" s="1"/>
    </row>
    <row r="331" spans="1:6">
      <c r="A331" s="1"/>
      <c r="B331" s="1"/>
      <c r="C331" s="1"/>
      <c r="D331" s="1"/>
      <c r="E331" s="1"/>
      <c r="F331" s="1"/>
    </row>
    <row r="332" spans="1:6">
      <c r="A332" s="1"/>
      <c r="B332" s="1"/>
      <c r="C332" s="1"/>
      <c r="D332" s="1"/>
      <c r="E332" s="1"/>
      <c r="F332" s="1"/>
    </row>
    <row r="333" spans="1:6">
      <c r="A333" s="1"/>
      <c r="B333" s="1"/>
      <c r="C333" s="1"/>
      <c r="D333" s="1"/>
      <c r="E333" s="1"/>
      <c r="F333" s="1"/>
    </row>
    <row r="334" spans="1:6">
      <c r="A334" s="1"/>
      <c r="B334" s="1"/>
      <c r="C334" s="1"/>
      <c r="D334" s="1"/>
      <c r="E334" s="1"/>
      <c r="F334" s="1"/>
    </row>
    <row r="335" spans="1:6">
      <c r="A335" s="1"/>
      <c r="B335" s="1"/>
      <c r="C335" s="1"/>
      <c r="D335" s="1"/>
      <c r="E335" s="1"/>
      <c r="F335" s="1"/>
    </row>
    <row r="336" spans="1:6">
      <c r="A336" s="1"/>
      <c r="B336" s="1"/>
      <c r="C336" s="1"/>
      <c r="D336" s="1"/>
      <c r="E336" s="1"/>
      <c r="F336" s="1"/>
    </row>
    <row r="337" spans="1:6">
      <c r="A337" s="1"/>
      <c r="B337" s="1"/>
      <c r="C337" s="1"/>
      <c r="D337" s="1"/>
      <c r="E337" s="1"/>
      <c r="F337" s="1"/>
    </row>
    <row r="338" spans="1:6">
      <c r="A338" s="1"/>
      <c r="B338" s="1"/>
      <c r="C338" s="1"/>
      <c r="D338" s="1"/>
      <c r="E338" s="1"/>
      <c r="F338" s="1"/>
    </row>
    <row r="339" spans="1:6">
      <c r="A339" s="1"/>
      <c r="B339" s="1"/>
      <c r="C339" s="1"/>
      <c r="D339" s="1"/>
      <c r="E339" s="1"/>
      <c r="F339" s="1"/>
    </row>
    <row r="340" spans="1:6">
      <c r="A340" s="1"/>
      <c r="B340" s="1"/>
      <c r="C340" s="1"/>
      <c r="D340" s="1"/>
      <c r="E340" s="1"/>
      <c r="F340" s="1"/>
    </row>
    <row r="341" spans="1:6">
      <c r="A341" s="1"/>
      <c r="B341" s="1"/>
      <c r="C341" s="1"/>
      <c r="D341" s="1"/>
      <c r="E341" s="1"/>
      <c r="F341" s="1"/>
    </row>
    <row r="342" spans="1:6">
      <c r="A342" s="1"/>
      <c r="B342" s="1"/>
      <c r="C342" s="1"/>
      <c r="D342" s="1"/>
      <c r="E342" s="1"/>
      <c r="F342" s="1"/>
    </row>
    <row r="343" spans="1:6">
      <c r="A343" s="1"/>
      <c r="B343" s="1"/>
      <c r="C343" s="1"/>
      <c r="D343" s="1"/>
      <c r="E343" s="1"/>
      <c r="F343" s="1"/>
    </row>
    <row r="344" spans="1:6">
      <c r="A344" s="1"/>
      <c r="B344" s="1"/>
      <c r="C344" s="1"/>
      <c r="D344" s="1"/>
      <c r="E344" s="1"/>
      <c r="F344" s="1"/>
    </row>
    <row r="345" spans="1:6">
      <c r="A345" s="1"/>
      <c r="B345" s="1"/>
      <c r="C345" s="1"/>
      <c r="D345" s="1"/>
      <c r="E345" s="1"/>
      <c r="F345" s="1"/>
    </row>
    <row r="346" spans="1:6">
      <c r="A346" s="1"/>
      <c r="B346" s="1"/>
      <c r="C346" s="1"/>
      <c r="D346" s="1"/>
      <c r="E346" s="1"/>
      <c r="F346" s="1"/>
    </row>
    <row r="347" spans="1:6">
      <c r="A347" s="1"/>
      <c r="B347" s="1"/>
      <c r="C347" s="1"/>
      <c r="D347" s="1"/>
      <c r="E347" s="1"/>
      <c r="F347" s="1"/>
    </row>
    <row r="348" spans="1:6">
      <c r="A348" s="1"/>
      <c r="B348" s="1"/>
      <c r="C348" s="1"/>
      <c r="D348" s="1"/>
      <c r="E348" s="1"/>
      <c r="F348" s="1"/>
    </row>
    <row r="349" spans="1:6">
      <c r="A349" s="1"/>
      <c r="B349" s="1"/>
      <c r="C349" s="1"/>
      <c r="D349" s="1"/>
      <c r="E349" s="1"/>
      <c r="F349" s="1"/>
    </row>
    <row r="350" spans="1:6">
      <c r="A350" s="1"/>
      <c r="B350" s="1"/>
      <c r="C350" s="1"/>
      <c r="D350" s="1"/>
      <c r="E350" s="1"/>
      <c r="F350" s="1"/>
    </row>
    <row r="351" spans="1:6">
      <c r="A351" s="1"/>
      <c r="B351" s="1"/>
      <c r="C351" s="1"/>
      <c r="D351" s="1"/>
      <c r="E351" s="1"/>
      <c r="F351" s="1"/>
    </row>
    <row r="352" spans="1:6">
      <c r="A352" s="1"/>
      <c r="B352" s="1"/>
      <c r="C352" s="1"/>
      <c r="D352" s="1"/>
      <c r="E352" s="1"/>
      <c r="F352" s="1"/>
    </row>
    <row r="353" spans="1:6">
      <c r="A353" s="1"/>
      <c r="B353" s="1"/>
      <c r="C353" s="1"/>
      <c r="D353" s="1"/>
      <c r="E353" s="1"/>
      <c r="F353" s="1"/>
    </row>
    <row r="354" spans="1:6">
      <c r="A354" s="1"/>
      <c r="B354" s="1"/>
      <c r="C354" s="1"/>
      <c r="D354" s="1"/>
      <c r="E354" s="1"/>
      <c r="F354" s="1"/>
    </row>
    <row r="355" spans="1:6">
      <c r="A355" s="1"/>
      <c r="B355" s="1"/>
      <c r="C355" s="1"/>
      <c r="D355" s="1"/>
      <c r="E355" s="1"/>
      <c r="F355" s="1"/>
    </row>
    <row r="356" spans="1:6">
      <c r="A356" s="1"/>
      <c r="B356" s="1"/>
      <c r="C356" s="1"/>
      <c r="D356" s="1"/>
      <c r="E356" s="1"/>
      <c r="F356" s="1"/>
    </row>
    <row r="357" spans="1:6">
      <c r="A357" s="1"/>
      <c r="B357" s="1"/>
      <c r="C357" s="1"/>
      <c r="D357" s="1"/>
      <c r="E357" s="1"/>
      <c r="F357" s="1"/>
    </row>
    <row r="358" spans="1:6">
      <c r="A358" s="1"/>
      <c r="B358" s="1"/>
      <c r="C358" s="1"/>
      <c r="D358" s="1"/>
      <c r="E358" s="1"/>
      <c r="F358" s="1"/>
    </row>
    <row r="359" spans="1:6">
      <c r="A359" s="1"/>
      <c r="B359" s="1"/>
      <c r="C359" s="1"/>
      <c r="D359" s="1"/>
      <c r="E359" s="1"/>
      <c r="F359" s="1"/>
    </row>
    <row r="360" spans="1:6">
      <c r="A360" s="1"/>
      <c r="B360" s="1"/>
      <c r="C360" s="1"/>
      <c r="D360" s="1"/>
      <c r="E360" s="1"/>
      <c r="F360" s="1"/>
    </row>
    <row r="361" spans="1:6">
      <c r="A361" s="1"/>
      <c r="B361" s="1"/>
      <c r="C361" s="1"/>
      <c r="D361" s="1"/>
      <c r="E361" s="1"/>
      <c r="F361" s="1"/>
    </row>
    <row r="362" spans="1:6">
      <c r="A362" s="1"/>
      <c r="B362" s="1"/>
      <c r="C362" s="1"/>
      <c r="D362" s="1"/>
      <c r="E362" s="1"/>
      <c r="F362" s="1"/>
    </row>
    <row r="363" spans="1:6">
      <c r="A363" s="1"/>
      <c r="B363" s="1"/>
      <c r="C363" s="1"/>
      <c r="D363" s="1"/>
      <c r="E363" s="1"/>
      <c r="F363" s="1"/>
    </row>
    <row r="364" spans="1:6">
      <c r="A364" s="1"/>
      <c r="B364" s="1"/>
      <c r="C364" s="1"/>
      <c r="D364" s="1"/>
      <c r="E364" s="1"/>
      <c r="F364" s="1"/>
    </row>
    <row r="365" spans="1:6">
      <c r="A365" s="1"/>
      <c r="B365" s="1"/>
      <c r="C365" s="1"/>
      <c r="D365" s="1"/>
      <c r="E365" s="1"/>
      <c r="F365" s="1"/>
    </row>
    <row r="366" spans="1:6">
      <c r="A366" s="1"/>
      <c r="B366" s="1"/>
      <c r="C366" s="1"/>
      <c r="D366" s="1"/>
      <c r="E366" s="1"/>
      <c r="F366" s="1"/>
    </row>
    <row r="367" spans="1:6">
      <c r="A367" s="1"/>
      <c r="B367" s="1"/>
      <c r="C367" s="1"/>
      <c r="D367" s="1"/>
      <c r="E367" s="1"/>
      <c r="F367" s="1"/>
    </row>
    <row r="368" spans="1:6">
      <c r="A368" s="1"/>
      <c r="B368" s="1"/>
      <c r="C368" s="1"/>
      <c r="D368" s="1"/>
      <c r="E368" s="1"/>
      <c r="F368" s="1"/>
    </row>
    <row r="369" spans="1:6">
      <c r="A369" s="1"/>
      <c r="B369" s="1"/>
      <c r="C369" s="1"/>
      <c r="D369" s="1"/>
      <c r="E369" s="1"/>
      <c r="F369" s="1"/>
    </row>
    <row r="370" spans="1:6">
      <c r="A370" s="1"/>
      <c r="B370" s="1"/>
      <c r="C370" s="1"/>
      <c r="D370" s="1"/>
      <c r="E370" s="1"/>
      <c r="F370" s="1"/>
    </row>
    <row r="371" spans="1:6">
      <c r="A371" s="1"/>
      <c r="B371" s="1"/>
      <c r="C371" s="1"/>
      <c r="D371" s="1"/>
      <c r="E371" s="1"/>
      <c r="F371" s="1"/>
    </row>
    <row r="372" spans="1:6">
      <c r="A372" s="1"/>
      <c r="B372" s="1"/>
      <c r="C372" s="1"/>
      <c r="D372" s="1"/>
      <c r="E372" s="1"/>
      <c r="F372" s="1"/>
    </row>
    <row r="373" spans="1:6">
      <c r="A373" s="1"/>
      <c r="B373" s="1"/>
      <c r="C373" s="1"/>
      <c r="D373" s="1"/>
      <c r="E373" s="1"/>
      <c r="F373" s="1"/>
    </row>
    <row r="374" spans="1:6">
      <c r="A374" s="1"/>
      <c r="B374" s="1"/>
      <c r="C374" s="1"/>
      <c r="D374" s="1"/>
      <c r="E374" s="1"/>
      <c r="F374" s="1"/>
    </row>
    <row r="375" spans="1:6">
      <c r="A375" s="1"/>
      <c r="B375" s="1"/>
      <c r="C375" s="1"/>
      <c r="D375" s="1"/>
      <c r="E375" s="1"/>
      <c r="F375" s="1"/>
    </row>
    <row r="376" spans="1:6">
      <c r="A376" s="1"/>
      <c r="B376" s="1"/>
      <c r="C376" s="1"/>
      <c r="D376" s="1"/>
      <c r="E376" s="1"/>
      <c r="F376" s="1"/>
    </row>
    <row r="377" spans="1:6">
      <c r="A377" s="1"/>
      <c r="B377" s="1"/>
      <c r="C377" s="1"/>
      <c r="D377" s="1"/>
      <c r="E377" s="1"/>
      <c r="F377" s="1"/>
    </row>
    <row r="378" spans="1:6">
      <c r="A378" s="1"/>
      <c r="B378" s="1"/>
      <c r="C378" s="1"/>
      <c r="D378" s="1"/>
      <c r="E378" s="1"/>
      <c r="F378" s="1"/>
    </row>
    <row r="379" spans="1:6">
      <c r="A379" s="1"/>
      <c r="B379" s="1"/>
      <c r="C379" s="1"/>
      <c r="D379" s="1"/>
      <c r="E379" s="1"/>
      <c r="F379" s="1"/>
    </row>
    <row r="380" spans="1:6">
      <c r="A380" s="1"/>
      <c r="B380" s="1"/>
      <c r="C380" s="1"/>
      <c r="D380" s="1"/>
      <c r="E380" s="1"/>
      <c r="F380" s="1"/>
    </row>
    <row r="381" spans="1:6">
      <c r="A381" s="1"/>
      <c r="B381" s="1"/>
      <c r="C381" s="1"/>
      <c r="D381" s="1"/>
      <c r="E381" s="1"/>
      <c r="F381" s="1"/>
    </row>
    <row r="382" spans="1:6">
      <c r="A382" s="1"/>
      <c r="B382" s="1"/>
      <c r="C382" s="1"/>
      <c r="D382" s="1"/>
      <c r="E382" s="1"/>
      <c r="F382" s="1"/>
    </row>
    <row r="383" spans="1:6">
      <c r="A383" s="1"/>
      <c r="B383" s="1"/>
      <c r="C383" s="1"/>
      <c r="D383" s="1"/>
      <c r="E383" s="1"/>
      <c r="F383" s="1"/>
    </row>
    <row r="384" spans="1:6">
      <c r="A384" s="1"/>
      <c r="B384" s="1"/>
      <c r="C384" s="1"/>
      <c r="D384" s="1"/>
      <c r="E384" s="1"/>
      <c r="F384" s="1"/>
    </row>
    <row r="385" spans="1:6">
      <c r="A385" s="1"/>
      <c r="B385" s="1"/>
      <c r="C385" s="1"/>
      <c r="D385" s="1"/>
      <c r="E385" s="1"/>
      <c r="F385" s="1"/>
    </row>
    <row r="386" spans="1:6">
      <c r="A386" s="1"/>
      <c r="B386" s="1"/>
      <c r="C386" s="1"/>
      <c r="D386" s="1"/>
      <c r="E386" s="1"/>
      <c r="F386" s="1"/>
    </row>
    <row r="387" spans="1:6">
      <c r="A387" s="1"/>
      <c r="B387" s="1"/>
      <c r="C387" s="1"/>
      <c r="D387" s="1"/>
      <c r="E387" s="1"/>
      <c r="F387" s="1"/>
    </row>
    <row r="388" spans="1:6">
      <c r="A388" s="1"/>
      <c r="B388" s="1"/>
      <c r="C388" s="1"/>
      <c r="D388" s="1"/>
      <c r="E388" s="1"/>
      <c r="F388" s="1"/>
    </row>
    <row r="389" spans="1:6">
      <c r="A389" s="1"/>
      <c r="B389" s="1"/>
      <c r="C389" s="1"/>
      <c r="D389" s="1"/>
      <c r="E389" s="1"/>
      <c r="F389" s="1"/>
    </row>
    <row r="390" spans="1:6">
      <c r="A390" s="1"/>
      <c r="B390" s="1"/>
      <c r="C390" s="1"/>
      <c r="D390" s="1"/>
      <c r="E390" s="1"/>
      <c r="F390" s="1"/>
    </row>
    <row r="391" spans="1:6">
      <c r="A391" s="1"/>
      <c r="B391" s="1"/>
      <c r="C391" s="1"/>
      <c r="D391" s="1"/>
      <c r="E391" s="1"/>
      <c r="F391" s="1"/>
    </row>
    <row r="392" spans="1:6">
      <c r="A392" s="1"/>
      <c r="B392" s="1"/>
      <c r="C392" s="1"/>
      <c r="D392" s="1"/>
      <c r="E392" s="1"/>
      <c r="F392" s="1"/>
    </row>
    <row r="393" spans="1:6">
      <c r="A393" s="1"/>
      <c r="B393" s="1"/>
      <c r="C393" s="1"/>
      <c r="D393" s="1"/>
      <c r="E393" s="1"/>
      <c r="F393" s="1"/>
    </row>
    <row r="394" spans="1:6">
      <c r="A394" s="1"/>
      <c r="B394" s="1"/>
      <c r="C394" s="1"/>
      <c r="D394" s="1"/>
      <c r="E394" s="1"/>
      <c r="F394" s="1"/>
    </row>
    <row r="395" spans="1:6">
      <c r="A395" s="1"/>
      <c r="B395" s="1"/>
      <c r="C395" s="1"/>
      <c r="D395" s="1"/>
      <c r="E395" s="1"/>
      <c r="F395" s="1"/>
    </row>
    <row r="396" spans="1:6">
      <c r="A396" s="1"/>
      <c r="B396" s="1"/>
      <c r="C396" s="1"/>
      <c r="D396" s="1"/>
      <c r="E396" s="1"/>
      <c r="F396" s="1"/>
    </row>
    <row r="397" spans="1:6">
      <c r="A397" s="1"/>
      <c r="B397" s="1"/>
      <c r="C397" s="1"/>
      <c r="D397" s="1"/>
      <c r="E397" s="1"/>
      <c r="F397" s="1"/>
    </row>
    <row r="398" spans="1:6">
      <c r="A398" s="1"/>
      <c r="B398" s="1"/>
      <c r="C398" s="1"/>
      <c r="D398" s="1"/>
      <c r="E398" s="1"/>
      <c r="F398" s="1"/>
    </row>
    <row r="399" spans="1:6">
      <c r="A399" s="1"/>
      <c r="B399" s="1"/>
      <c r="C399" s="1"/>
      <c r="D399" s="1"/>
      <c r="E399" s="1"/>
      <c r="F399" s="1"/>
    </row>
    <row r="400" spans="1:6">
      <c r="A400" s="1"/>
      <c r="B400" s="1"/>
      <c r="C400" s="1"/>
      <c r="D400" s="1"/>
      <c r="E400" s="1"/>
      <c r="F400" s="1"/>
    </row>
    <row r="401" spans="1:6">
      <c r="A401" s="1"/>
      <c r="B401" s="1"/>
      <c r="C401" s="1"/>
      <c r="D401" s="1"/>
      <c r="E401" s="1"/>
      <c r="F401" s="1"/>
    </row>
    <row r="402" spans="1:6">
      <c r="A402" s="1"/>
      <c r="B402" s="1"/>
      <c r="C402" s="1"/>
      <c r="D402" s="1"/>
      <c r="E402" s="1"/>
      <c r="F402" s="1"/>
    </row>
    <row r="403" spans="1:6">
      <c r="A403" s="1"/>
      <c r="B403" s="1"/>
      <c r="C403" s="1"/>
      <c r="D403" s="1"/>
      <c r="E403" s="1"/>
      <c r="F403" s="1"/>
    </row>
    <row r="404" spans="1:6">
      <c r="A404" s="1"/>
      <c r="B404" s="1"/>
      <c r="C404" s="1"/>
      <c r="D404" s="1"/>
      <c r="E404" s="1"/>
      <c r="F404" s="1"/>
    </row>
    <row r="405" spans="1:6">
      <c r="A405" s="1"/>
      <c r="B405" s="1"/>
      <c r="C405" s="1"/>
      <c r="D405" s="1"/>
      <c r="E405" s="1"/>
      <c r="F405" s="1"/>
    </row>
    <row r="406" spans="1:6">
      <c r="A406" s="1"/>
      <c r="B406" s="1"/>
      <c r="C406" s="1"/>
      <c r="D406" s="1"/>
      <c r="E406" s="1"/>
      <c r="F406" s="1"/>
    </row>
    <row r="407" spans="1:6">
      <c r="A407" s="1"/>
      <c r="B407" s="1"/>
      <c r="C407" s="1"/>
      <c r="D407" s="1"/>
      <c r="E407" s="1"/>
      <c r="F407" s="1"/>
    </row>
    <row r="408" spans="1:6">
      <c r="A408" s="1"/>
      <c r="B408" s="1"/>
      <c r="C408" s="1"/>
      <c r="D408" s="1"/>
      <c r="E408" s="1"/>
      <c r="F408" s="1"/>
    </row>
    <row r="409" spans="1:6">
      <c r="A409" s="1"/>
      <c r="B409" s="1"/>
      <c r="C409" s="1"/>
      <c r="D409" s="1"/>
      <c r="E409" s="1"/>
      <c r="F409" s="1"/>
    </row>
    <row r="410" spans="1:6">
      <c r="A410" s="1"/>
      <c r="B410" s="1"/>
      <c r="C410" s="1"/>
      <c r="D410" s="1"/>
      <c r="E410" s="1"/>
      <c r="F410" s="1"/>
    </row>
    <row r="411" spans="1:6">
      <c r="A411" s="1"/>
      <c r="B411" s="1"/>
      <c r="C411" s="1"/>
      <c r="D411" s="1"/>
      <c r="E411" s="1"/>
      <c r="F411" s="1"/>
    </row>
    <row r="412" spans="1:6">
      <c r="A412" s="1"/>
      <c r="B412" s="1"/>
      <c r="C412" s="1"/>
      <c r="D412" s="1"/>
      <c r="E412" s="1"/>
      <c r="F412" s="1"/>
    </row>
    <row r="413" spans="1:6">
      <c r="A413" s="1"/>
      <c r="B413" s="1"/>
      <c r="C413" s="1"/>
      <c r="D413" s="1"/>
      <c r="E413" s="1"/>
      <c r="F413" s="1"/>
    </row>
    <row r="414" spans="1:6">
      <c r="A414" s="1"/>
      <c r="B414" s="1"/>
      <c r="C414" s="1"/>
      <c r="D414" s="1"/>
      <c r="E414" s="1"/>
      <c r="F414" s="1"/>
    </row>
    <row r="415" spans="1:6">
      <c r="A415" s="1"/>
      <c r="B415" s="1"/>
      <c r="C415" s="1"/>
      <c r="D415" s="1"/>
      <c r="E415" s="1"/>
      <c r="F415" s="1"/>
    </row>
    <row r="416" spans="1:6">
      <c r="A416" s="1"/>
      <c r="B416" s="1"/>
      <c r="C416" s="1"/>
      <c r="D416" s="1"/>
      <c r="E416" s="1"/>
      <c r="F416" s="1"/>
    </row>
    <row r="417" spans="1:6">
      <c r="A417" s="1"/>
      <c r="B417" s="1"/>
      <c r="C417" s="1"/>
      <c r="D417" s="1"/>
      <c r="E417" s="1"/>
      <c r="F417" s="1"/>
    </row>
    <row r="418" spans="1:6">
      <c r="A418" s="1"/>
      <c r="B418" s="1"/>
      <c r="C418" s="1"/>
      <c r="D418" s="1"/>
      <c r="E418" s="1"/>
      <c r="F418" s="1"/>
    </row>
    <row r="419" spans="1:6">
      <c r="A419" s="1"/>
      <c r="B419" s="1"/>
      <c r="C419" s="1"/>
      <c r="D419" s="1"/>
      <c r="E419" s="1"/>
      <c r="F419" s="1"/>
    </row>
    <row r="420" spans="1:6">
      <c r="A420" s="1"/>
      <c r="B420" s="1"/>
      <c r="C420" s="1"/>
      <c r="D420" s="1"/>
      <c r="E420" s="1"/>
      <c r="F420" s="1"/>
    </row>
    <row r="421" spans="1:6">
      <c r="A421" s="1"/>
      <c r="B421" s="1"/>
      <c r="C421" s="1"/>
      <c r="D421" s="1"/>
      <c r="E421" s="1"/>
      <c r="F421" s="1"/>
    </row>
    <row r="422" spans="1:6">
      <c r="A422" s="1"/>
      <c r="B422" s="1"/>
      <c r="C422" s="1"/>
      <c r="D422" s="1"/>
      <c r="E422" s="1"/>
      <c r="F422" s="1"/>
    </row>
    <row r="423" spans="1:6">
      <c r="A423" s="1"/>
      <c r="B423" s="1"/>
      <c r="C423" s="1"/>
      <c r="D423" s="1"/>
      <c r="E423" s="1"/>
      <c r="F423" s="1"/>
    </row>
    <row r="424" spans="1:6">
      <c r="A424" s="1"/>
      <c r="B424" s="1"/>
      <c r="C424" s="1"/>
      <c r="D424" s="1"/>
      <c r="E424" s="1"/>
      <c r="F424" s="1"/>
    </row>
    <row r="425" spans="1:6">
      <c r="A425" s="1"/>
      <c r="B425" s="1"/>
      <c r="C425" s="1"/>
      <c r="D425" s="1"/>
      <c r="E425" s="1"/>
      <c r="F425" s="1"/>
    </row>
    <row r="426" spans="1:6">
      <c r="A426" s="1"/>
      <c r="B426" s="1"/>
      <c r="C426" s="1"/>
      <c r="D426" s="1"/>
      <c r="E426" s="1"/>
      <c r="F426" s="1"/>
    </row>
    <row r="427" spans="1:6">
      <c r="A427" s="1"/>
      <c r="B427" s="1"/>
      <c r="C427" s="1"/>
      <c r="D427" s="1"/>
      <c r="E427" s="1"/>
      <c r="F427" s="1"/>
    </row>
    <row r="428" spans="1:6">
      <c r="A428" s="1"/>
      <c r="B428" s="1"/>
      <c r="C428" s="1"/>
      <c r="D428" s="1"/>
      <c r="E428" s="1"/>
      <c r="F428" s="1"/>
    </row>
    <row r="429" spans="1:6">
      <c r="A429" s="1"/>
      <c r="B429" s="1"/>
      <c r="C429" s="1"/>
      <c r="D429" s="1"/>
      <c r="E429" s="1"/>
      <c r="F429" s="1"/>
    </row>
    <row r="430" spans="1:6">
      <c r="A430" s="1"/>
      <c r="B430" s="1"/>
      <c r="C430" s="1"/>
      <c r="D430" s="1"/>
      <c r="E430" s="1"/>
      <c r="F430" s="1"/>
    </row>
    <row r="431" spans="1:6">
      <c r="A431" s="1"/>
      <c r="B431" s="1"/>
      <c r="C431" s="1"/>
      <c r="D431" s="1"/>
      <c r="E431" s="1"/>
      <c r="F431" s="1"/>
    </row>
    <row r="432" spans="1:6">
      <c r="A432" s="1"/>
      <c r="B432" s="1"/>
      <c r="C432" s="1"/>
      <c r="D432" s="1"/>
      <c r="E432" s="1"/>
      <c r="F432" s="1"/>
    </row>
    <row r="433" spans="1:6">
      <c r="A433" s="1"/>
      <c r="B433" s="1"/>
      <c r="C433" s="1"/>
      <c r="D433" s="1"/>
      <c r="E433" s="1"/>
      <c r="F433" s="1"/>
    </row>
    <row r="434" spans="1:6">
      <c r="A434" s="1"/>
      <c r="B434" s="1"/>
      <c r="C434" s="1"/>
      <c r="D434" s="1"/>
      <c r="E434" s="1"/>
      <c r="F434" s="1"/>
    </row>
    <row r="435" spans="1:6">
      <c r="A435" s="1"/>
      <c r="B435" s="1"/>
      <c r="C435" s="1"/>
      <c r="D435" s="1"/>
      <c r="E435" s="1"/>
      <c r="F435" s="1"/>
    </row>
    <row r="436" spans="1:6">
      <c r="A436" s="1"/>
      <c r="B436" s="1"/>
      <c r="C436" s="1"/>
      <c r="D436" s="1"/>
      <c r="E436" s="1"/>
      <c r="F436" s="1"/>
    </row>
    <row r="437" spans="1:6">
      <c r="A437" s="1"/>
      <c r="B437" s="1"/>
      <c r="C437" s="1"/>
      <c r="D437" s="1"/>
      <c r="E437" s="1"/>
      <c r="F437" s="1"/>
    </row>
    <row r="438" spans="1:6">
      <c r="A438" s="1"/>
      <c r="B438" s="1"/>
      <c r="C438" s="1"/>
      <c r="D438" s="1"/>
      <c r="E438" s="1"/>
      <c r="F438" s="1"/>
    </row>
    <row r="439" spans="1:6">
      <c r="A439" s="1"/>
      <c r="B439" s="1"/>
      <c r="C439" s="1"/>
      <c r="D439" s="1"/>
      <c r="E439" s="1"/>
      <c r="F439" s="1"/>
    </row>
    <row r="440" spans="1:6">
      <c r="A440" s="1"/>
      <c r="B440" s="1"/>
      <c r="C440" s="1"/>
      <c r="D440" s="1"/>
      <c r="E440" s="1"/>
      <c r="F440" s="1"/>
    </row>
    <row r="441" spans="1:6">
      <c r="A441" s="1"/>
      <c r="B441" s="1"/>
      <c r="C441" s="1"/>
      <c r="D441" s="1"/>
      <c r="E441" s="1"/>
      <c r="F441" s="1"/>
    </row>
    <row r="442" spans="1:6">
      <c r="A442" s="1"/>
      <c r="B442" s="1"/>
      <c r="C442" s="1"/>
      <c r="D442" s="1"/>
      <c r="E442" s="1"/>
      <c r="F442" s="1"/>
    </row>
    <row r="443" spans="1:6">
      <c r="A443" s="1"/>
      <c r="B443" s="1"/>
      <c r="C443" s="1"/>
      <c r="D443" s="1"/>
      <c r="E443" s="1"/>
      <c r="F443" s="1"/>
    </row>
    <row r="444" spans="1:6">
      <c r="A444" s="1"/>
      <c r="B444" s="1"/>
      <c r="C444" s="1"/>
      <c r="D444" s="1"/>
      <c r="E444" s="1"/>
      <c r="F444" s="1"/>
    </row>
    <row r="445" spans="1:6">
      <c r="A445" s="1"/>
      <c r="B445" s="1"/>
      <c r="C445" s="1"/>
      <c r="D445" s="1"/>
      <c r="E445" s="1"/>
      <c r="F445" s="1"/>
    </row>
    <row r="446" spans="1:6">
      <c r="A446" s="1"/>
      <c r="B446" s="1"/>
      <c r="C446" s="1"/>
      <c r="D446" s="1"/>
      <c r="E446" s="1"/>
      <c r="F446" s="1"/>
    </row>
    <row r="447" spans="1:6">
      <c r="A447" s="1"/>
      <c r="B447" s="1"/>
      <c r="C447" s="1"/>
      <c r="D447" s="1"/>
      <c r="E447" s="1"/>
      <c r="F447" s="1"/>
    </row>
    <row r="448" spans="1:6">
      <c r="A448" s="1"/>
      <c r="B448" s="1"/>
      <c r="C448" s="1"/>
      <c r="D448" s="1"/>
      <c r="E448" s="1"/>
      <c r="F448" s="1"/>
    </row>
    <row r="449" spans="1:6">
      <c r="A449" s="1"/>
      <c r="B449" s="1"/>
      <c r="C449" s="1"/>
      <c r="D449" s="1"/>
      <c r="E449" s="1"/>
      <c r="F449" s="1"/>
    </row>
    <row r="450" spans="1:6">
      <c r="A450" s="1"/>
      <c r="B450" s="1"/>
      <c r="C450" s="1"/>
      <c r="D450" s="1"/>
      <c r="E450" s="1"/>
      <c r="F450" s="1"/>
    </row>
    <row r="451" spans="1:6">
      <c r="A451" s="1"/>
      <c r="B451" s="1"/>
      <c r="C451" s="1"/>
      <c r="D451" s="1"/>
      <c r="E451" s="1"/>
      <c r="F451" s="1"/>
    </row>
    <row r="452" spans="1:6">
      <c r="A452" s="1"/>
      <c r="B452" s="1"/>
      <c r="C452" s="1"/>
      <c r="D452" s="1"/>
      <c r="E452" s="1"/>
      <c r="F452" s="1"/>
    </row>
    <row r="453" spans="1:6">
      <c r="A453" s="1"/>
      <c r="B453" s="1"/>
      <c r="C453" s="1"/>
      <c r="D453" s="1"/>
      <c r="E453" s="1"/>
      <c r="F453" s="1"/>
    </row>
    <row r="454" spans="1:6">
      <c r="A454" s="1"/>
      <c r="B454" s="1"/>
      <c r="C454" s="1"/>
      <c r="D454" s="1"/>
      <c r="E454" s="1"/>
      <c r="F454" s="1"/>
    </row>
    <row r="455" spans="1:6">
      <c r="A455" s="1"/>
      <c r="B455" s="1"/>
      <c r="C455" s="1"/>
      <c r="D455" s="1"/>
      <c r="E455" s="1"/>
      <c r="F455" s="1"/>
    </row>
    <row r="456" spans="1:6">
      <c r="A456" s="1"/>
      <c r="B456" s="1"/>
      <c r="C456" s="1"/>
      <c r="D456" s="1"/>
      <c r="E456" s="1"/>
      <c r="F456" s="1"/>
    </row>
    <row r="457" spans="1:6">
      <c r="A457" s="1"/>
      <c r="B457" s="1"/>
      <c r="C457" s="1"/>
      <c r="D457" s="1"/>
      <c r="E457" s="1"/>
      <c r="F457" s="1"/>
    </row>
    <row r="458" spans="1:6">
      <c r="A458" s="1"/>
      <c r="B458" s="1"/>
      <c r="C458" s="1"/>
      <c r="D458" s="1"/>
      <c r="E458" s="1"/>
      <c r="F458" s="1"/>
    </row>
    <row r="459" spans="1:6">
      <c r="A459" s="1"/>
      <c r="B459" s="1"/>
      <c r="C459" s="1"/>
      <c r="D459" s="1"/>
      <c r="E459" s="1"/>
      <c r="F459" s="1"/>
    </row>
    <row r="460" spans="1:6">
      <c r="A460" s="1"/>
      <c r="B460" s="1"/>
      <c r="C460" s="1"/>
      <c r="D460" s="1"/>
      <c r="E460" s="1"/>
      <c r="F460" s="1"/>
    </row>
    <row r="461" spans="1:6">
      <c r="A461" s="1"/>
      <c r="B461" s="1"/>
      <c r="C461" s="1"/>
      <c r="D461" s="1"/>
      <c r="E461" s="1"/>
      <c r="F461" s="1"/>
    </row>
    <row r="462" spans="1:6">
      <c r="A462" s="1"/>
      <c r="B462" s="1"/>
      <c r="C462" s="1"/>
      <c r="D462" s="1"/>
      <c r="E462" s="1"/>
      <c r="F462" s="1"/>
    </row>
    <row r="463" spans="1:6">
      <c r="A463" s="1"/>
      <c r="B463" s="1"/>
      <c r="C463" s="1"/>
      <c r="D463" s="1"/>
      <c r="E463" s="1"/>
      <c r="F463" s="1"/>
    </row>
    <row r="464" spans="1:6">
      <c r="A464" s="1"/>
      <c r="B464" s="1"/>
      <c r="C464" s="1"/>
      <c r="D464" s="1"/>
      <c r="E464" s="1"/>
      <c r="F464" s="1"/>
    </row>
    <row r="465" spans="1:6">
      <c r="A465" s="1"/>
      <c r="B465" s="1"/>
      <c r="C465" s="1"/>
      <c r="D465" s="1"/>
      <c r="E465" s="1"/>
      <c r="F465" s="1"/>
    </row>
    <row r="466" spans="1:6">
      <c r="A466" s="1"/>
      <c r="B466" s="1"/>
      <c r="C466" s="1"/>
      <c r="D466" s="1"/>
      <c r="E466" s="1"/>
      <c r="F466" s="1"/>
    </row>
    <row r="467" spans="1:6">
      <c r="A467" s="1"/>
      <c r="B467" s="1"/>
      <c r="C467" s="1"/>
      <c r="D467" s="1"/>
      <c r="E467" s="1"/>
      <c r="F467" s="1"/>
    </row>
    <row r="468" spans="1:6">
      <c r="A468" s="1"/>
      <c r="B468" s="1"/>
      <c r="C468" s="1"/>
      <c r="D468" s="1"/>
      <c r="E468" s="1"/>
      <c r="F468" s="1"/>
    </row>
    <row r="469" spans="1:6">
      <c r="A469" s="1"/>
      <c r="B469" s="1"/>
      <c r="C469" s="1"/>
      <c r="D469" s="1"/>
      <c r="E469" s="1"/>
      <c r="F469" s="1"/>
    </row>
    <row r="470" spans="1:6">
      <c r="A470" s="1"/>
      <c r="B470" s="1"/>
      <c r="C470" s="1"/>
      <c r="D470" s="1"/>
      <c r="E470" s="1"/>
      <c r="F470" s="1"/>
    </row>
    <row r="471" spans="1:6">
      <c r="A471" s="1"/>
      <c r="B471" s="1"/>
      <c r="C471" s="1"/>
      <c r="D471" s="1"/>
      <c r="E471" s="1"/>
      <c r="F471" s="1"/>
    </row>
    <row r="472" spans="1:6">
      <c r="A472" s="1"/>
      <c r="B472" s="1"/>
      <c r="C472" s="1"/>
      <c r="D472" s="1"/>
      <c r="E472" s="1"/>
      <c r="F472" s="1"/>
    </row>
    <row r="473" spans="1:6">
      <c r="A473" s="1"/>
      <c r="B473" s="1"/>
      <c r="C473" s="1"/>
      <c r="D473" s="1"/>
      <c r="E473" s="1"/>
      <c r="F473" s="1"/>
    </row>
    <row r="474" spans="1:6">
      <c r="A474" s="1"/>
      <c r="B474" s="1"/>
      <c r="C474" s="1"/>
      <c r="D474" s="1"/>
      <c r="E474" s="1"/>
      <c r="F474" s="1"/>
    </row>
    <row r="475" spans="1:6">
      <c r="A475" s="1"/>
      <c r="B475" s="1"/>
      <c r="C475" s="1"/>
      <c r="D475" s="1"/>
      <c r="E475" s="1"/>
      <c r="F475" s="1"/>
    </row>
    <row r="476" spans="1:6">
      <c r="A476" s="1"/>
      <c r="B476" s="1"/>
      <c r="C476" s="1"/>
      <c r="D476" s="1"/>
      <c r="E476" s="1"/>
      <c r="F476" s="1"/>
    </row>
    <row r="477" spans="1:6">
      <c r="A477" s="1"/>
      <c r="B477" s="1"/>
      <c r="C477" s="1"/>
      <c r="D477" s="1"/>
      <c r="E477" s="1"/>
      <c r="F477" s="1"/>
    </row>
    <row r="478" spans="1:6">
      <c r="A478" s="1"/>
      <c r="B478" s="1"/>
      <c r="C478" s="1"/>
      <c r="D478" s="1"/>
      <c r="E478" s="1"/>
      <c r="F478" s="1"/>
    </row>
    <row r="479" spans="1:6">
      <c r="A479" s="1"/>
      <c r="B479" s="1"/>
      <c r="C479" s="1"/>
      <c r="D479" s="1"/>
      <c r="E479" s="1"/>
      <c r="F479" s="1"/>
    </row>
    <row r="480" spans="1:6">
      <c r="A480" s="1"/>
      <c r="B480" s="1"/>
      <c r="C480" s="1"/>
      <c r="D480" s="1"/>
      <c r="E480" s="1"/>
      <c r="F480" s="1"/>
    </row>
    <row r="481" spans="1:6">
      <c r="A481" s="1"/>
      <c r="B481" s="1"/>
      <c r="C481" s="1"/>
      <c r="D481" s="1"/>
      <c r="E481" s="1"/>
      <c r="F481" s="1"/>
    </row>
    <row r="482" spans="1:6">
      <c r="A482" s="1"/>
      <c r="B482" s="1"/>
      <c r="C482" s="1"/>
      <c r="D482" s="1"/>
      <c r="E482" s="1"/>
      <c r="F482" s="1"/>
    </row>
    <row r="483" spans="1:6">
      <c r="A483" s="1"/>
      <c r="B483" s="1"/>
      <c r="C483" s="1"/>
      <c r="D483" s="1"/>
      <c r="E483" s="1"/>
      <c r="F483" s="1"/>
    </row>
    <row r="484" spans="1:6">
      <c r="A484" s="1"/>
      <c r="B484" s="1"/>
      <c r="C484" s="1"/>
      <c r="D484" s="1"/>
      <c r="E484" s="1"/>
      <c r="F484" s="1"/>
    </row>
    <row r="485" spans="1:6">
      <c r="A485" s="1"/>
      <c r="B485" s="1"/>
      <c r="C485" s="1"/>
      <c r="D485" s="1"/>
      <c r="E485" s="1"/>
      <c r="F485" s="1"/>
    </row>
    <row r="486" spans="1:6">
      <c r="A486" s="1"/>
      <c r="B486" s="1"/>
      <c r="C486" s="1"/>
      <c r="D486" s="1"/>
      <c r="E486" s="1"/>
      <c r="F486" s="1"/>
    </row>
    <row r="487" spans="1:6">
      <c r="A487" s="1"/>
      <c r="B487" s="1"/>
      <c r="C487" s="1"/>
      <c r="D487" s="1"/>
      <c r="E487" s="1"/>
      <c r="F487" s="1"/>
    </row>
    <row r="488" spans="1:6">
      <c r="A488" s="1"/>
      <c r="B488" s="1"/>
      <c r="C488" s="1"/>
      <c r="D488" s="1"/>
      <c r="E488" s="1"/>
      <c r="F488" s="1"/>
    </row>
    <row r="489" spans="1:6">
      <c r="A489" s="1"/>
      <c r="B489" s="1"/>
      <c r="C489" s="1"/>
      <c r="D489" s="1"/>
      <c r="E489" s="1"/>
      <c r="F489" s="1"/>
    </row>
    <row r="490" spans="1:6">
      <c r="A490" s="1"/>
      <c r="B490" s="1"/>
      <c r="C490" s="1"/>
      <c r="D490" s="1"/>
      <c r="E490" s="1"/>
      <c r="F490" s="1"/>
    </row>
    <row r="491" spans="1:6">
      <c r="A491" s="1"/>
      <c r="B491" s="1"/>
      <c r="C491" s="1"/>
      <c r="D491" s="1"/>
      <c r="E491" s="1"/>
      <c r="F491" s="1"/>
    </row>
    <row r="492" spans="1:6">
      <c r="A492" s="1"/>
      <c r="B492" s="1"/>
      <c r="C492" s="1"/>
      <c r="D492" s="1"/>
      <c r="E492" s="1"/>
      <c r="F492" s="1"/>
    </row>
    <row r="493" spans="1:6">
      <c r="A493" s="1"/>
      <c r="B493" s="1"/>
      <c r="C493" s="1"/>
      <c r="D493" s="1"/>
      <c r="E493" s="1"/>
      <c r="F493" s="1"/>
    </row>
    <row r="494" spans="1:6">
      <c r="A494" s="1"/>
      <c r="B494" s="1"/>
      <c r="C494" s="1"/>
      <c r="D494" s="1"/>
      <c r="E494" s="1"/>
      <c r="F494" s="1"/>
    </row>
    <row r="495" spans="1:6">
      <c r="A495" s="1"/>
      <c r="B495" s="1"/>
      <c r="C495" s="1"/>
      <c r="D495" s="1"/>
      <c r="E495" s="1"/>
      <c r="F495" s="1"/>
    </row>
    <row r="496" spans="1:6">
      <c r="A496" s="1"/>
      <c r="B496" s="1"/>
      <c r="C496" s="1"/>
      <c r="D496" s="1"/>
      <c r="E496" s="1"/>
      <c r="F496" s="1"/>
    </row>
    <row r="497" spans="1:6">
      <c r="A497" s="1"/>
      <c r="B497" s="1"/>
      <c r="C497" s="1"/>
      <c r="D497" s="1"/>
      <c r="E497" s="1"/>
      <c r="F497" s="1"/>
    </row>
    <row r="498" spans="1:6">
      <c r="A498" s="1"/>
      <c r="B498" s="1"/>
      <c r="C498" s="1"/>
      <c r="D498" s="1"/>
      <c r="E498" s="1"/>
      <c r="F498" s="1"/>
    </row>
    <row r="499" spans="1:6">
      <c r="A499" s="1"/>
      <c r="B499" s="1"/>
      <c r="C499" s="1"/>
      <c r="D499" s="1"/>
      <c r="E499" s="1"/>
      <c r="F499" s="1"/>
    </row>
    <row r="500" spans="1:6">
      <c r="A500" s="1"/>
      <c r="B500" s="1"/>
      <c r="C500" s="1"/>
      <c r="D500" s="1"/>
      <c r="E500" s="1"/>
      <c r="F500" s="1"/>
    </row>
    <row r="501" spans="1:6">
      <c r="A501" s="1"/>
      <c r="B501" s="1"/>
      <c r="C501" s="1"/>
      <c r="D501" s="1"/>
      <c r="E501" s="1"/>
      <c r="F501" s="1"/>
    </row>
    <row r="502" spans="1:6">
      <c r="A502" s="1"/>
      <c r="B502" s="1"/>
      <c r="C502" s="1"/>
      <c r="D502" s="1"/>
      <c r="E502" s="1"/>
      <c r="F502" s="1"/>
    </row>
    <row r="503" spans="1:6">
      <c r="A503" s="1"/>
      <c r="B503" s="1"/>
      <c r="C503" s="1"/>
      <c r="D503" s="1"/>
      <c r="E503" s="1"/>
      <c r="F503" s="1"/>
    </row>
    <row r="504" spans="1:6">
      <c r="A504" s="1"/>
      <c r="B504" s="1"/>
      <c r="C504" s="1"/>
      <c r="D504" s="1"/>
      <c r="E504" s="1"/>
      <c r="F504" s="1"/>
    </row>
    <row r="505" spans="1:6">
      <c r="A505" s="1"/>
      <c r="B505" s="1"/>
      <c r="C505" s="1"/>
      <c r="D505" s="1"/>
      <c r="E505" s="1"/>
      <c r="F505" s="1"/>
    </row>
    <row r="506" spans="1:6">
      <c r="A506" s="1"/>
      <c r="B506" s="1"/>
      <c r="C506" s="1"/>
      <c r="D506" s="1"/>
      <c r="E506" s="1"/>
      <c r="F506" s="1"/>
    </row>
    <row r="507" spans="1:6">
      <c r="A507" s="1"/>
      <c r="B507" s="1"/>
      <c r="C507" s="1"/>
      <c r="D507" s="1"/>
      <c r="E507" s="1"/>
      <c r="F507" s="1"/>
    </row>
    <row r="508" spans="1:6">
      <c r="A508" s="1"/>
      <c r="B508" s="1"/>
      <c r="C508" s="1"/>
      <c r="D508" s="1"/>
      <c r="E508" s="1"/>
      <c r="F508" s="1"/>
    </row>
    <row r="509" spans="1:6">
      <c r="A509" s="1"/>
      <c r="B509" s="1"/>
      <c r="C509" s="1"/>
      <c r="D509" s="1"/>
      <c r="E509" s="1"/>
      <c r="F509" s="1"/>
    </row>
    <row r="510" spans="1:6">
      <c r="A510" s="1"/>
      <c r="B510" s="1"/>
      <c r="C510" s="1"/>
      <c r="D510" s="1"/>
      <c r="E510" s="1"/>
      <c r="F510" s="1"/>
    </row>
    <row r="511" spans="1:6">
      <c r="A511" s="1"/>
      <c r="B511" s="1"/>
      <c r="C511" s="1"/>
      <c r="D511" s="1"/>
      <c r="E511" s="1"/>
      <c r="F511" s="1"/>
    </row>
    <row r="512" spans="1:6">
      <c r="A512" s="1"/>
      <c r="B512" s="1"/>
      <c r="C512" s="1"/>
      <c r="D512" s="1"/>
      <c r="E512" s="1"/>
      <c r="F512" s="1"/>
    </row>
    <row r="513" spans="1:6">
      <c r="A513" s="1"/>
      <c r="B513" s="1"/>
      <c r="C513" s="1"/>
      <c r="D513" s="1"/>
      <c r="E513" s="1"/>
      <c r="F513" s="1"/>
    </row>
    <row r="514" spans="1:6">
      <c r="A514" s="1"/>
      <c r="B514" s="1"/>
      <c r="C514" s="1"/>
      <c r="D514" s="1"/>
      <c r="E514" s="1"/>
      <c r="F514" s="1"/>
    </row>
    <row r="515" spans="1:6">
      <c r="A515" s="1"/>
      <c r="B515" s="1"/>
      <c r="C515" s="1"/>
      <c r="D515" s="1"/>
      <c r="E515" s="1"/>
      <c r="F515" s="1"/>
    </row>
    <row r="516" spans="1:6">
      <c r="A516" s="1"/>
      <c r="B516" s="1"/>
      <c r="C516" s="1"/>
      <c r="D516" s="1"/>
      <c r="E516" s="1"/>
      <c r="F516" s="1"/>
    </row>
    <row r="517" spans="1:6">
      <c r="A517" s="1"/>
      <c r="B517" s="1"/>
      <c r="C517" s="1"/>
      <c r="D517" s="1"/>
      <c r="E517" s="1"/>
      <c r="F517" s="1"/>
    </row>
    <row r="518" spans="1:6">
      <c r="A518" s="1"/>
      <c r="B518" s="1"/>
      <c r="C518" s="1"/>
      <c r="D518" s="1"/>
      <c r="E518" s="1"/>
      <c r="F518" s="1"/>
    </row>
    <row r="519" spans="1:6">
      <c r="A519" s="1"/>
      <c r="B519" s="1"/>
      <c r="C519" s="1"/>
      <c r="D519" s="1"/>
      <c r="E519" s="1"/>
      <c r="F519" s="1"/>
    </row>
    <row r="520" spans="1:6">
      <c r="A520" s="1"/>
      <c r="B520" s="1"/>
      <c r="C520" s="1"/>
      <c r="D520" s="1"/>
      <c r="E520" s="1"/>
      <c r="F520" s="1"/>
    </row>
    <row r="521" spans="1:6">
      <c r="A521" s="1"/>
      <c r="B521" s="1"/>
      <c r="C521" s="1"/>
      <c r="D521" s="1"/>
      <c r="E521" s="1"/>
      <c r="F521" s="1"/>
    </row>
    <row r="522" spans="1:6">
      <c r="A522" s="1"/>
      <c r="B522" s="1"/>
      <c r="C522" s="1"/>
      <c r="D522" s="1"/>
      <c r="E522" s="1"/>
      <c r="F522" s="1"/>
    </row>
    <row r="523" spans="1:6">
      <c r="A523" s="1"/>
      <c r="B523" s="1"/>
      <c r="C523" s="1"/>
      <c r="D523" s="1"/>
      <c r="E523" s="1"/>
      <c r="F523" s="1"/>
    </row>
    <row r="524" spans="1:6">
      <c r="A524" s="1"/>
      <c r="B524" s="1"/>
      <c r="C524" s="1"/>
      <c r="D524" s="1"/>
      <c r="E524" s="1"/>
      <c r="F524" s="1"/>
    </row>
    <row r="525" spans="1:6">
      <c r="A525" s="1"/>
      <c r="B525" s="1"/>
      <c r="C525" s="1"/>
      <c r="D525" s="1"/>
      <c r="E525" s="1"/>
      <c r="F525" s="1"/>
    </row>
    <row r="526" spans="1:6">
      <c r="A526" s="1"/>
      <c r="B526" s="1"/>
      <c r="C526" s="1"/>
      <c r="D526" s="1"/>
      <c r="E526" s="1"/>
      <c r="F526" s="1"/>
    </row>
    <row r="527" spans="1:6">
      <c r="A527" s="1"/>
      <c r="B527" s="1"/>
      <c r="C527" s="1"/>
      <c r="D527" s="1"/>
      <c r="E527" s="1"/>
      <c r="F527" s="1"/>
    </row>
    <row r="528" spans="1:6">
      <c r="A528" s="1"/>
      <c r="B528" s="1"/>
      <c r="C528" s="1"/>
      <c r="D528" s="1"/>
      <c r="E528" s="1"/>
      <c r="F528" s="1"/>
    </row>
    <row r="529" spans="1:6">
      <c r="A529" s="1"/>
      <c r="B529" s="1"/>
      <c r="C529" s="1"/>
      <c r="D529" s="1"/>
      <c r="E529" s="1"/>
      <c r="F529" s="1"/>
    </row>
    <row r="530" spans="1:6">
      <c r="A530" s="1"/>
      <c r="B530" s="1"/>
      <c r="C530" s="1"/>
      <c r="D530" s="1"/>
      <c r="E530" s="1"/>
      <c r="F530" s="1"/>
    </row>
    <row r="531" spans="1:6">
      <c r="A531" s="1"/>
      <c r="B531" s="1"/>
      <c r="C531" s="1"/>
      <c r="D531" s="1"/>
      <c r="E531" s="1"/>
      <c r="F531" s="1"/>
    </row>
    <row r="532" spans="1:6">
      <c r="A532" s="1"/>
      <c r="B532" s="1"/>
      <c r="C532" s="1"/>
      <c r="D532" s="1"/>
      <c r="E532" s="1"/>
      <c r="F532" s="1"/>
    </row>
    <row r="533" spans="1:6">
      <c r="A533" s="1"/>
      <c r="B533" s="1"/>
      <c r="C533" s="1"/>
      <c r="D533" s="1"/>
      <c r="E533" s="1"/>
      <c r="F533" s="1"/>
    </row>
    <row r="534" spans="1:6">
      <c r="A534" s="1"/>
      <c r="B534" s="1"/>
      <c r="C534" s="1"/>
      <c r="D534" s="1"/>
      <c r="E534" s="1"/>
      <c r="F534" s="1"/>
    </row>
    <row r="535" spans="1:6">
      <c r="A535" s="1"/>
      <c r="B535" s="1"/>
      <c r="C535" s="1"/>
      <c r="D535" s="1"/>
      <c r="E535" s="1"/>
      <c r="F535" s="1"/>
    </row>
    <row r="536" spans="1:6">
      <c r="A536" s="1"/>
      <c r="B536" s="1"/>
      <c r="C536" s="1"/>
      <c r="D536" s="1"/>
      <c r="E536" s="1"/>
      <c r="F536" s="1"/>
    </row>
    <row r="537" spans="1:6">
      <c r="A537" s="1"/>
      <c r="B537" s="1"/>
      <c r="C537" s="1"/>
      <c r="D537" s="1"/>
      <c r="E537" s="1"/>
      <c r="F537" s="1"/>
    </row>
    <row r="538" spans="1:6">
      <c r="A538" s="1"/>
      <c r="B538" s="1"/>
      <c r="C538" s="1"/>
      <c r="D538" s="1"/>
      <c r="E538" s="1"/>
      <c r="F538" s="1"/>
    </row>
    <row r="539" spans="1:6">
      <c r="A539" s="1"/>
      <c r="B539" s="1"/>
      <c r="C539" s="1"/>
      <c r="D539" s="1"/>
      <c r="E539" s="1"/>
      <c r="F539" s="1"/>
    </row>
    <row r="540" spans="1:6">
      <c r="A540" s="1"/>
      <c r="B540" s="1"/>
      <c r="C540" s="1"/>
      <c r="D540" s="1"/>
      <c r="E540" s="1"/>
      <c r="F540" s="1"/>
    </row>
    <row r="541" spans="1:6">
      <c r="A541" s="1"/>
      <c r="B541" s="1"/>
      <c r="C541" s="1"/>
      <c r="D541" s="1"/>
      <c r="E541" s="1"/>
      <c r="F541" s="1"/>
    </row>
    <row r="542" spans="1:6">
      <c r="A542" s="1"/>
      <c r="B542" s="1"/>
      <c r="C542" s="1"/>
      <c r="D542" s="1"/>
      <c r="E542" s="1"/>
      <c r="F542" s="1"/>
    </row>
    <row r="543" spans="1:6">
      <c r="A543" s="1"/>
      <c r="B543" s="1"/>
      <c r="C543" s="1"/>
      <c r="D543" s="1"/>
      <c r="E543" s="1"/>
      <c r="F543" s="1"/>
    </row>
    <row r="544" spans="1:6">
      <c r="A544" s="1"/>
      <c r="B544" s="1"/>
      <c r="C544" s="1"/>
      <c r="D544" s="1"/>
      <c r="E544" s="1"/>
      <c r="F544" s="1"/>
    </row>
    <row r="545" spans="1:6">
      <c r="A545" s="1"/>
      <c r="B545" s="1"/>
      <c r="C545" s="1"/>
      <c r="D545" s="1"/>
      <c r="E545" s="1"/>
      <c r="F545" s="1"/>
    </row>
    <row r="546" spans="1:6">
      <c r="A546" s="1"/>
      <c r="B546" s="1"/>
      <c r="C546" s="1"/>
      <c r="D546" s="1"/>
      <c r="E546" s="1"/>
      <c r="F546" s="1"/>
    </row>
    <row r="547" spans="1:6">
      <c r="A547" s="1"/>
      <c r="B547" s="1"/>
      <c r="C547" s="1"/>
      <c r="D547" s="1"/>
      <c r="E547" s="1"/>
      <c r="F547" s="1"/>
    </row>
    <row r="548" spans="1:6">
      <c r="A548" s="1"/>
      <c r="B548" s="1"/>
      <c r="C548" s="1"/>
      <c r="D548" s="1"/>
      <c r="E548" s="1"/>
      <c r="F548" s="1"/>
    </row>
    <row r="549" spans="1:6">
      <c r="A549" s="1"/>
      <c r="B549" s="1"/>
      <c r="C549" s="1"/>
      <c r="D549" s="1"/>
      <c r="E549" s="1"/>
      <c r="F549" s="1"/>
    </row>
    <row r="550" spans="1:6">
      <c r="A550" s="1"/>
      <c r="B550" s="1"/>
      <c r="C550" s="1"/>
      <c r="D550" s="1"/>
      <c r="E550" s="1"/>
      <c r="F550" s="1"/>
    </row>
    <row r="551" spans="1:6">
      <c r="A551" s="1"/>
      <c r="B551" s="1"/>
      <c r="C551" s="1"/>
      <c r="D551" s="1"/>
      <c r="E551" s="1"/>
      <c r="F551" s="1"/>
    </row>
    <row r="552" spans="1:6">
      <c r="A552" s="1"/>
      <c r="B552" s="1"/>
      <c r="C552" s="1"/>
      <c r="D552" s="1"/>
      <c r="E552" s="1"/>
      <c r="F552" s="1"/>
    </row>
    <row r="553" spans="1:6">
      <c r="A553" s="1"/>
      <c r="B553" s="1"/>
      <c r="C553" s="1"/>
      <c r="D553" s="1"/>
      <c r="E553" s="1"/>
      <c r="F553" s="1"/>
    </row>
    <row r="554" spans="1:6">
      <c r="A554" s="1"/>
      <c r="B554" s="1"/>
      <c r="C554" s="1"/>
      <c r="D554" s="1"/>
      <c r="E554" s="1"/>
      <c r="F554" s="1"/>
    </row>
    <row r="555" spans="1:6">
      <c r="A555" s="1"/>
      <c r="B555" s="1"/>
      <c r="C555" s="1"/>
      <c r="D555" s="1"/>
      <c r="E555" s="1"/>
      <c r="F555" s="1"/>
    </row>
    <row r="556" spans="1:6">
      <c r="A556" s="1"/>
      <c r="B556" s="1"/>
      <c r="C556" s="1"/>
      <c r="D556" s="1"/>
      <c r="E556" s="1"/>
      <c r="F556" s="1"/>
    </row>
    <row r="557" spans="1:6">
      <c r="A557" s="1"/>
      <c r="B557" s="1"/>
      <c r="C557" s="1"/>
      <c r="D557" s="1"/>
      <c r="E557" s="1"/>
      <c r="F557" s="1"/>
    </row>
    <row r="558" spans="1:6">
      <c r="A558" s="1"/>
      <c r="B558" s="1"/>
      <c r="C558" s="1"/>
      <c r="D558" s="1"/>
      <c r="E558" s="1"/>
      <c r="F558" s="1"/>
    </row>
    <row r="559" spans="1:6">
      <c r="A559" s="1"/>
      <c r="B559" s="1"/>
      <c r="C559" s="1"/>
      <c r="D559" s="1"/>
      <c r="E559" s="1"/>
      <c r="F559" s="1"/>
    </row>
    <row r="560" spans="1:6">
      <c r="A560" s="1"/>
      <c r="B560" s="1"/>
      <c r="C560" s="1"/>
      <c r="D560" s="1"/>
      <c r="E560" s="1"/>
      <c r="F560" s="1"/>
    </row>
    <row r="561" spans="1:6">
      <c r="A561" s="1"/>
      <c r="B561" s="1"/>
      <c r="C561" s="1"/>
      <c r="D561" s="1"/>
      <c r="E561" s="1"/>
      <c r="F561" s="1"/>
    </row>
    <row r="562" spans="1:6">
      <c r="A562" s="1"/>
      <c r="B562" s="1"/>
      <c r="C562" s="1"/>
      <c r="D562" s="1"/>
      <c r="E562" s="1"/>
      <c r="F562" s="1"/>
    </row>
    <row r="563" spans="1:6">
      <c r="A563" s="1"/>
      <c r="B563" s="1"/>
      <c r="C563" s="1"/>
      <c r="D563" s="1"/>
      <c r="E563" s="1"/>
      <c r="F563" s="1"/>
    </row>
    <row r="564" spans="1:6">
      <c r="A564" s="1"/>
      <c r="B564" s="1"/>
      <c r="C564" s="1"/>
      <c r="D564" s="1"/>
      <c r="E564" s="1"/>
      <c r="F564" s="1"/>
    </row>
    <row r="565" spans="1:6">
      <c r="A565" s="1"/>
      <c r="B565" s="1"/>
      <c r="C565" s="1"/>
      <c r="D565" s="1"/>
      <c r="E565" s="1"/>
      <c r="F565" s="1"/>
    </row>
    <row r="566" spans="1:6">
      <c r="A566" s="1"/>
      <c r="B566" s="1"/>
      <c r="C566" s="1"/>
      <c r="D566" s="1"/>
      <c r="E566" s="1"/>
      <c r="F566" s="1"/>
    </row>
    <row r="567" spans="1:6">
      <c r="A567" s="1"/>
      <c r="B567" s="1"/>
      <c r="C567" s="1"/>
      <c r="D567" s="1"/>
      <c r="E567" s="1"/>
      <c r="F567" s="1"/>
    </row>
    <row r="568" spans="1:6">
      <c r="A568" s="1"/>
      <c r="B568" s="1"/>
      <c r="C568" s="1"/>
      <c r="D568" s="1"/>
      <c r="E568" s="1"/>
      <c r="F568" s="1"/>
    </row>
    <row r="569" spans="1:6">
      <c r="A569" s="1"/>
      <c r="B569" s="1"/>
      <c r="C569" s="1"/>
      <c r="D569" s="1"/>
      <c r="E569" s="1"/>
      <c r="F569" s="1"/>
    </row>
    <row r="570" spans="1:6">
      <c r="A570" s="1"/>
      <c r="B570" s="1"/>
      <c r="C570" s="1"/>
      <c r="D570" s="1"/>
      <c r="E570" s="1"/>
      <c r="F570" s="1"/>
    </row>
    <row r="571" spans="1:6">
      <c r="A571" s="1"/>
      <c r="B571" s="1"/>
      <c r="C571" s="1"/>
      <c r="D571" s="1"/>
      <c r="E571" s="1"/>
      <c r="F571" s="1"/>
    </row>
    <row r="572" spans="1:6">
      <c r="A572" s="1"/>
      <c r="B572" s="1"/>
      <c r="C572" s="1"/>
      <c r="D572" s="1"/>
      <c r="E572" s="1"/>
      <c r="F572" s="1"/>
    </row>
    <row r="573" spans="1:6">
      <c r="A573" s="1"/>
      <c r="B573" s="1"/>
      <c r="C573" s="1"/>
      <c r="D573" s="1"/>
      <c r="E573" s="1"/>
      <c r="F573" s="1"/>
    </row>
    <row r="574" spans="1:6">
      <c r="A574" s="1"/>
      <c r="B574" s="1"/>
      <c r="C574" s="1"/>
      <c r="D574" s="1"/>
      <c r="E574" s="1"/>
      <c r="F574" s="1"/>
    </row>
    <row r="575" spans="1:6">
      <c r="A575" s="1"/>
      <c r="B575" s="1"/>
      <c r="C575" s="1"/>
      <c r="D575" s="1"/>
      <c r="E575" s="1"/>
      <c r="F575" s="1"/>
    </row>
    <row r="576" spans="1:6">
      <c r="A576" s="1"/>
      <c r="B576" s="1"/>
      <c r="C576" s="1"/>
      <c r="D576" s="1"/>
      <c r="E576" s="1"/>
      <c r="F576" s="1"/>
    </row>
    <row r="577" spans="1:6">
      <c r="A577" s="1"/>
      <c r="B577" s="1"/>
      <c r="C577" s="1"/>
      <c r="D577" s="1"/>
      <c r="E577" s="1"/>
      <c r="F577" s="1"/>
    </row>
    <row r="578" spans="1:6">
      <c r="A578" s="1"/>
      <c r="B578" s="1"/>
      <c r="C578" s="1"/>
      <c r="D578" s="1"/>
      <c r="E578" s="1"/>
      <c r="F578" s="1"/>
    </row>
    <row r="579" spans="1:6">
      <c r="A579" s="1"/>
      <c r="B579" s="1"/>
      <c r="C579" s="1"/>
      <c r="D579" s="1"/>
      <c r="E579" s="1"/>
      <c r="F579" s="1"/>
    </row>
    <row r="580" spans="1:6">
      <c r="A580" s="1"/>
      <c r="B580" s="1"/>
      <c r="C580" s="1"/>
      <c r="D580" s="1"/>
      <c r="E580" s="1"/>
      <c r="F580" s="1"/>
    </row>
    <row r="581" spans="1:6">
      <c r="A581" s="1"/>
      <c r="B581" s="1"/>
      <c r="C581" s="1"/>
      <c r="D581" s="1"/>
      <c r="E581" s="1"/>
      <c r="F581" s="1"/>
    </row>
    <row r="582" spans="1:6">
      <c r="A582" s="1"/>
      <c r="B582" s="1"/>
      <c r="C582" s="1"/>
      <c r="D582" s="1"/>
      <c r="E582" s="1"/>
      <c r="F582" s="1"/>
    </row>
    <row r="583" spans="1:6">
      <c r="A583" s="1"/>
      <c r="B583" s="1"/>
      <c r="C583" s="1"/>
      <c r="D583" s="1"/>
      <c r="E583" s="1"/>
      <c r="F583" s="1"/>
    </row>
    <row r="584" spans="1:6">
      <c r="A584" s="1"/>
      <c r="B584" s="1"/>
      <c r="C584" s="1"/>
      <c r="D584" s="1"/>
      <c r="E584" s="1"/>
      <c r="F584" s="1"/>
    </row>
    <row r="585" spans="1:6">
      <c r="A585" s="1"/>
      <c r="B585" s="1"/>
      <c r="C585" s="1"/>
      <c r="D585" s="1"/>
      <c r="E585" s="1"/>
      <c r="F585" s="1"/>
    </row>
    <row r="586" spans="1:6">
      <c r="A586" s="1"/>
      <c r="B586" s="1"/>
      <c r="C586" s="1"/>
      <c r="D586" s="1"/>
      <c r="E586" s="1"/>
      <c r="F586" s="1"/>
    </row>
    <row r="587" spans="1:6">
      <c r="A587" s="1"/>
      <c r="B587" s="1"/>
      <c r="C587" s="1"/>
      <c r="D587" s="1"/>
      <c r="E587" s="1"/>
      <c r="F587" s="1"/>
    </row>
    <row r="588" spans="1:6">
      <c r="A588" s="1"/>
      <c r="B588" s="1"/>
      <c r="C588" s="1"/>
      <c r="D588" s="1"/>
      <c r="E588" s="1"/>
      <c r="F588" s="1"/>
    </row>
    <row r="589" spans="1:6">
      <c r="A589" s="1"/>
      <c r="B589" s="1"/>
      <c r="C589" s="1"/>
      <c r="D589" s="1"/>
      <c r="E589" s="1"/>
      <c r="F589" s="1"/>
    </row>
    <row r="590" spans="1:6">
      <c r="A590" s="1"/>
      <c r="B590" s="1"/>
      <c r="C590" s="1"/>
      <c r="D590" s="1"/>
      <c r="E590" s="1"/>
      <c r="F590" s="1"/>
    </row>
    <row r="591" spans="1:6">
      <c r="A591" s="1"/>
      <c r="B591" s="1"/>
      <c r="C591" s="1"/>
      <c r="D591" s="1"/>
      <c r="E591" s="1"/>
      <c r="F591" s="1"/>
    </row>
    <row r="592" spans="1:6">
      <c r="A592" s="1"/>
      <c r="B592" s="1"/>
      <c r="C592" s="1"/>
      <c r="D592" s="1"/>
      <c r="E592" s="1"/>
      <c r="F592" s="1"/>
    </row>
    <row r="593" spans="1:6">
      <c r="A593" s="1"/>
      <c r="B593" s="1"/>
      <c r="C593" s="1"/>
      <c r="D593" s="1"/>
      <c r="E593" s="1"/>
      <c r="F593" s="1"/>
    </row>
    <row r="594" spans="1:6">
      <c r="A594" s="1"/>
      <c r="B594" s="1"/>
      <c r="C594" s="1"/>
      <c r="D594" s="1"/>
      <c r="E594" s="1"/>
      <c r="F594" s="1"/>
    </row>
    <row r="595" spans="1:6">
      <c r="A595" s="1"/>
      <c r="B595" s="1"/>
      <c r="C595" s="1"/>
      <c r="D595" s="1"/>
      <c r="E595" s="1"/>
      <c r="F595" s="1"/>
    </row>
    <row r="596" spans="1:6">
      <c r="A596" s="1"/>
      <c r="B596" s="1"/>
      <c r="C596" s="1"/>
      <c r="D596" s="1"/>
      <c r="E596" s="1"/>
      <c r="F596" s="1"/>
    </row>
    <row r="597" spans="1:6">
      <c r="A597" s="1"/>
      <c r="B597" s="1"/>
      <c r="C597" s="1"/>
      <c r="D597" s="1"/>
      <c r="E597" s="1"/>
      <c r="F597" s="1"/>
    </row>
    <row r="598" spans="1:6">
      <c r="A598" s="1"/>
      <c r="B598" s="1"/>
      <c r="C598" s="1"/>
      <c r="D598" s="1"/>
      <c r="E598" s="1"/>
      <c r="F598" s="1"/>
    </row>
    <row r="599" spans="1:6">
      <c r="A599" s="1"/>
      <c r="B599" s="1"/>
      <c r="C599" s="1"/>
      <c r="D599" s="1"/>
      <c r="E599" s="1"/>
      <c r="F599" s="1"/>
    </row>
    <row r="600" spans="1:6">
      <c r="A600" s="1"/>
      <c r="B600" s="1"/>
      <c r="C600" s="1"/>
      <c r="D600" s="1"/>
      <c r="E600" s="1"/>
      <c r="F600" s="1"/>
    </row>
    <row r="601" spans="1:6">
      <c r="A601" s="1"/>
      <c r="B601" s="1"/>
      <c r="C601" s="1"/>
      <c r="D601" s="1"/>
      <c r="E601" s="1"/>
      <c r="F601" s="1"/>
    </row>
    <row r="602" spans="1:6">
      <c r="A602" s="1"/>
      <c r="B602" s="1"/>
      <c r="C602" s="1"/>
      <c r="D602" s="1"/>
      <c r="E602" s="1"/>
      <c r="F602" s="1"/>
    </row>
    <row r="603" spans="1:6">
      <c r="A603" s="1"/>
      <c r="B603" s="1"/>
      <c r="C603" s="1"/>
      <c r="D603" s="1"/>
      <c r="E603" s="1"/>
      <c r="F603" s="1"/>
    </row>
    <row r="604" spans="1:6">
      <c r="A604" s="1"/>
      <c r="B604" s="1"/>
      <c r="C604" s="1"/>
      <c r="D604" s="1"/>
      <c r="E604" s="1"/>
      <c r="F604" s="1"/>
    </row>
    <row r="605" spans="1:6">
      <c r="A605" s="1"/>
      <c r="B605" s="1"/>
      <c r="C605" s="1"/>
      <c r="D605" s="1"/>
      <c r="E605" s="1"/>
      <c r="F605" s="1"/>
    </row>
    <row r="606" spans="1:6">
      <c r="A606" s="1"/>
      <c r="B606" s="1"/>
      <c r="C606" s="1"/>
      <c r="D606" s="1"/>
      <c r="E606" s="1"/>
      <c r="F606" s="1"/>
    </row>
    <row r="607" spans="1:6">
      <c r="A607" s="1"/>
      <c r="B607" s="1"/>
      <c r="C607" s="1"/>
      <c r="D607" s="1"/>
      <c r="E607" s="1"/>
      <c r="F607" s="1"/>
    </row>
    <row r="608" spans="1:6">
      <c r="A608" s="1"/>
      <c r="B608" s="1"/>
      <c r="C608" s="1"/>
      <c r="D608" s="1"/>
      <c r="E608" s="1"/>
      <c r="F608" s="1"/>
    </row>
    <row r="609" spans="1:6">
      <c r="A609" s="1"/>
      <c r="B609" s="1"/>
      <c r="C609" s="1"/>
      <c r="D609" s="1"/>
      <c r="E609" s="1"/>
      <c r="F609" s="1"/>
    </row>
    <row r="610" spans="1:6">
      <c r="A610" s="1"/>
      <c r="B610" s="1"/>
      <c r="C610" s="1"/>
      <c r="D610" s="1"/>
      <c r="E610" s="1"/>
      <c r="F610" s="1"/>
    </row>
    <row r="611" spans="1:6">
      <c r="A611" s="1"/>
      <c r="B611" s="1"/>
      <c r="C611" s="1"/>
      <c r="D611" s="1"/>
      <c r="E611" s="1"/>
      <c r="F611" s="1"/>
    </row>
    <row r="612" spans="1:6">
      <c r="A612" s="1"/>
      <c r="B612" s="1"/>
      <c r="C612" s="1"/>
      <c r="D612" s="1"/>
      <c r="E612" s="1"/>
      <c r="F612" s="1"/>
    </row>
    <row r="613" spans="1:6">
      <c r="A613" s="1"/>
      <c r="B613" s="1"/>
      <c r="C613" s="1"/>
      <c r="D613" s="1"/>
      <c r="E613" s="1"/>
      <c r="F613" s="1"/>
    </row>
    <row r="614" spans="1:6">
      <c r="A614" s="1"/>
      <c r="B614" s="1"/>
      <c r="C614" s="1"/>
      <c r="D614" s="1"/>
      <c r="E614" s="1"/>
      <c r="F614" s="1"/>
    </row>
    <row r="615" spans="1:6">
      <c r="A615" s="1"/>
      <c r="B615" s="1"/>
      <c r="C615" s="1"/>
      <c r="D615" s="1"/>
      <c r="E615" s="1"/>
      <c r="F615" s="1"/>
    </row>
    <row r="616" spans="1:6">
      <c r="A616" s="1"/>
      <c r="B616" s="1"/>
      <c r="C616" s="1"/>
      <c r="D616" s="1"/>
      <c r="E616" s="1"/>
      <c r="F616" s="1"/>
    </row>
    <row r="617" spans="1:6">
      <c r="A617" s="1"/>
      <c r="B617" s="1"/>
      <c r="C617" s="1"/>
      <c r="D617" s="1"/>
      <c r="E617" s="1"/>
      <c r="F617" s="1"/>
    </row>
    <row r="618" spans="1:6">
      <c r="A618" s="1"/>
      <c r="B618" s="1"/>
      <c r="C618" s="1"/>
      <c r="D618" s="1"/>
      <c r="E618" s="1"/>
      <c r="F618" s="1"/>
    </row>
    <row r="619" spans="1:6">
      <c r="A619" s="1"/>
      <c r="B619" s="1"/>
      <c r="C619" s="1"/>
      <c r="D619" s="1"/>
      <c r="E619" s="1"/>
      <c r="F619" s="1"/>
    </row>
    <row r="620" spans="1:6">
      <c r="A620" s="1"/>
      <c r="B620" s="1"/>
      <c r="C620" s="1"/>
      <c r="D620" s="1"/>
      <c r="E620" s="1"/>
      <c r="F620" s="1"/>
    </row>
    <row r="621" spans="1:6">
      <c r="A621" s="1"/>
      <c r="B621" s="1"/>
      <c r="C621" s="1"/>
      <c r="D621" s="1"/>
      <c r="E621" s="1"/>
      <c r="F621" s="1"/>
    </row>
    <row r="622" spans="1:6">
      <c r="A622" s="1"/>
      <c r="B622" s="1"/>
      <c r="C622" s="1"/>
      <c r="D622" s="1"/>
      <c r="E622" s="1"/>
      <c r="F622" s="1"/>
    </row>
    <row r="623" spans="1:6">
      <c r="A623" s="1"/>
      <c r="B623" s="1"/>
      <c r="C623" s="1"/>
      <c r="D623" s="1"/>
      <c r="E623" s="1"/>
      <c r="F623" s="1"/>
    </row>
    <row r="624" spans="1:6">
      <c r="A624" s="1"/>
      <c r="B624" s="1"/>
      <c r="C624" s="1"/>
      <c r="D624" s="1"/>
      <c r="E624" s="1"/>
      <c r="F624" s="1"/>
    </row>
    <row r="625" spans="1:6">
      <c r="A625" s="1"/>
      <c r="B625" s="1"/>
      <c r="C625" s="1"/>
      <c r="D625" s="1"/>
      <c r="E625" s="1"/>
      <c r="F625" s="1"/>
    </row>
    <row r="626" spans="1:6">
      <c r="A626" s="1"/>
      <c r="B626" s="1"/>
      <c r="C626" s="1"/>
      <c r="D626" s="1"/>
      <c r="E626" s="1"/>
      <c r="F626" s="1"/>
    </row>
    <row r="627" spans="1:6">
      <c r="A627" s="1"/>
      <c r="B627" s="1"/>
      <c r="C627" s="1"/>
      <c r="D627" s="1"/>
      <c r="E627" s="1"/>
      <c r="F627" s="1"/>
    </row>
    <row r="628" spans="1:6">
      <c r="A628" s="1"/>
      <c r="B628" s="1"/>
      <c r="C628" s="1"/>
      <c r="D628" s="1"/>
      <c r="E628" s="1"/>
      <c r="F628" s="1"/>
    </row>
    <row r="629" spans="1:6">
      <c r="A629" s="1"/>
      <c r="B629" s="1"/>
      <c r="C629" s="1"/>
      <c r="D629" s="1"/>
      <c r="E629" s="1"/>
      <c r="F629" s="1"/>
    </row>
    <row r="630" spans="1:6">
      <c r="A630" s="1"/>
      <c r="B630" s="1"/>
      <c r="C630" s="1"/>
      <c r="D630" s="1"/>
      <c r="E630" s="1"/>
      <c r="F630" s="1"/>
    </row>
    <row r="631" spans="1:6">
      <c r="A631" s="1"/>
      <c r="B631" s="1"/>
      <c r="C631" s="1"/>
      <c r="D631" s="1"/>
      <c r="E631" s="1"/>
      <c r="F631" s="1"/>
    </row>
    <row r="632" spans="1:6">
      <c r="A632" s="1"/>
      <c r="B632" s="1"/>
      <c r="C632" s="1"/>
      <c r="D632" s="1"/>
      <c r="E632" s="1"/>
      <c r="F632" s="1"/>
    </row>
    <row r="633" spans="1:6">
      <c r="A633" s="1"/>
      <c r="B633" s="1"/>
      <c r="C633" s="1"/>
      <c r="D633" s="1"/>
      <c r="E633" s="1"/>
      <c r="F633" s="1"/>
    </row>
    <row r="634" spans="1:6">
      <c r="A634" s="1"/>
      <c r="B634" s="1"/>
      <c r="C634" s="1"/>
      <c r="D634" s="1"/>
      <c r="E634" s="1"/>
      <c r="F634" s="1"/>
    </row>
    <row r="635" spans="1:6">
      <c r="A635" s="1"/>
      <c r="B635" s="1"/>
      <c r="C635" s="1"/>
      <c r="D635" s="1"/>
      <c r="E635" s="1"/>
      <c r="F635" s="1"/>
    </row>
    <row r="636" spans="1:6">
      <c r="A636" s="1"/>
      <c r="B636" s="1"/>
      <c r="C636" s="1"/>
      <c r="D636" s="1"/>
      <c r="E636" s="1"/>
      <c r="F636" s="1"/>
    </row>
    <row r="637" spans="1:6">
      <c r="A637" s="1"/>
      <c r="B637" s="1"/>
      <c r="C637" s="1"/>
      <c r="D637" s="1"/>
      <c r="E637" s="1"/>
      <c r="F637" s="1"/>
    </row>
    <row r="638" spans="1:6">
      <c r="A638" s="1"/>
      <c r="B638" s="1"/>
      <c r="C638" s="1"/>
      <c r="D638" s="1"/>
      <c r="E638" s="1"/>
      <c r="F638" s="1"/>
    </row>
    <row r="639" spans="1:6">
      <c r="A639" s="1"/>
      <c r="B639" s="1"/>
      <c r="C639" s="1"/>
      <c r="D639" s="1"/>
      <c r="E639" s="1"/>
      <c r="F639" s="1"/>
    </row>
    <row r="640" spans="1:6">
      <c r="A640" s="1"/>
      <c r="B640" s="1"/>
      <c r="C640" s="1"/>
      <c r="D640" s="1"/>
      <c r="E640" s="1"/>
      <c r="F640" s="1"/>
    </row>
    <row r="641" spans="1:6">
      <c r="A641" s="1"/>
      <c r="B641" s="1"/>
      <c r="C641" s="1"/>
      <c r="D641" s="1"/>
      <c r="E641" s="1"/>
      <c r="F641" s="1"/>
    </row>
    <row r="642" spans="1:6">
      <c r="A642" s="1"/>
      <c r="B642" s="1"/>
      <c r="C642" s="1"/>
      <c r="D642" s="1"/>
      <c r="E642" s="1"/>
      <c r="F642" s="1"/>
    </row>
    <row r="643" spans="1:6">
      <c r="A643" s="1"/>
      <c r="B643" s="1"/>
      <c r="C643" s="1"/>
      <c r="D643" s="1"/>
      <c r="E643" s="1"/>
      <c r="F643" s="1"/>
    </row>
    <row r="644" spans="1:6">
      <c r="A644" s="1"/>
      <c r="B644" s="1"/>
      <c r="C644" s="1"/>
      <c r="D644" s="1"/>
      <c r="E644" s="1"/>
      <c r="F644" s="1"/>
    </row>
    <row r="645" spans="1:6">
      <c r="A645" s="1"/>
      <c r="B645" s="1"/>
      <c r="C645" s="1"/>
      <c r="D645" s="1"/>
      <c r="E645" s="1"/>
      <c r="F645" s="1"/>
    </row>
    <row r="646" spans="1:6">
      <c r="A646" s="1"/>
      <c r="B646" s="1"/>
      <c r="C646" s="1"/>
      <c r="D646" s="1"/>
      <c r="E646" s="1"/>
      <c r="F646" s="1"/>
    </row>
    <row r="647" spans="1:6">
      <c r="A647" s="1"/>
      <c r="B647" s="1"/>
      <c r="C647" s="1"/>
      <c r="D647" s="1"/>
      <c r="E647" s="1"/>
      <c r="F647" s="1"/>
    </row>
    <row r="648" spans="1:6">
      <c r="A648" s="1"/>
      <c r="B648" s="1"/>
      <c r="C648" s="1"/>
      <c r="D648" s="1"/>
      <c r="E648" s="1"/>
      <c r="F648" s="1"/>
    </row>
    <row r="649" spans="1:6">
      <c r="A649" s="1"/>
      <c r="B649" s="1"/>
      <c r="C649" s="1"/>
      <c r="D649" s="1"/>
      <c r="E649" s="1"/>
      <c r="F649" s="1"/>
    </row>
    <row r="650" spans="1:6">
      <c r="A650" s="1"/>
      <c r="B650" s="1"/>
      <c r="C650" s="1"/>
      <c r="D650" s="1"/>
      <c r="E650" s="1"/>
      <c r="F650" s="1"/>
    </row>
    <row r="651" spans="1:6">
      <c r="A651" s="1"/>
      <c r="B651" s="1"/>
      <c r="C651" s="1"/>
      <c r="D651" s="1"/>
      <c r="E651" s="1"/>
      <c r="F651" s="1"/>
    </row>
    <row r="652" spans="1:6">
      <c r="A652" s="1"/>
      <c r="B652" s="1"/>
      <c r="C652" s="1"/>
      <c r="D652" s="1"/>
      <c r="E652" s="1"/>
      <c r="F652" s="1"/>
    </row>
    <row r="653" spans="1:6">
      <c r="A653" s="1"/>
      <c r="B653" s="1"/>
      <c r="C653" s="1"/>
      <c r="D653" s="1"/>
      <c r="E653" s="1"/>
      <c r="F653" s="1"/>
    </row>
    <row r="654" spans="1:6">
      <c r="A654" s="1"/>
      <c r="B654" s="1"/>
      <c r="C654" s="1"/>
      <c r="D654" s="1"/>
      <c r="E654" s="1"/>
      <c r="F654" s="1"/>
    </row>
    <row r="655" spans="1:6">
      <c r="A655" s="1"/>
      <c r="B655" s="1"/>
      <c r="C655" s="1"/>
      <c r="D655" s="1"/>
      <c r="E655" s="1"/>
      <c r="F655" s="1"/>
    </row>
    <row r="656" spans="1:6">
      <c r="A656" s="1"/>
      <c r="B656" s="1"/>
      <c r="C656" s="1"/>
      <c r="D656" s="1"/>
      <c r="E656" s="1"/>
      <c r="F656" s="1"/>
    </row>
    <row r="657" spans="1:6">
      <c r="A657" s="1"/>
      <c r="B657" s="1"/>
      <c r="C657" s="1"/>
      <c r="D657" s="1"/>
      <c r="E657" s="1"/>
      <c r="F657" s="1"/>
    </row>
    <row r="658" spans="1:6">
      <c r="A658" s="1"/>
      <c r="B658" s="1"/>
      <c r="C658" s="1"/>
      <c r="D658" s="1"/>
      <c r="E658" s="1"/>
      <c r="F658" s="1"/>
    </row>
    <row r="659" spans="1:6">
      <c r="A659" s="1"/>
      <c r="B659" s="1"/>
      <c r="C659" s="1"/>
      <c r="D659" s="1"/>
      <c r="E659" s="1"/>
      <c r="F659" s="1"/>
    </row>
    <row r="660" spans="1:6">
      <c r="A660" s="1"/>
      <c r="B660" s="1"/>
      <c r="C660" s="1"/>
      <c r="D660" s="1"/>
      <c r="E660" s="1"/>
      <c r="F660" s="1"/>
    </row>
    <row r="661" spans="1:6">
      <c r="A661" s="1"/>
      <c r="B661" s="1"/>
      <c r="C661" s="1"/>
      <c r="D661" s="1"/>
      <c r="E661" s="1"/>
      <c r="F661" s="1"/>
    </row>
    <row r="662" spans="1:6">
      <c r="A662" s="1"/>
      <c r="B662" s="1"/>
      <c r="C662" s="1"/>
      <c r="D662" s="1"/>
      <c r="E662" s="1"/>
      <c r="F662" s="1"/>
    </row>
    <row r="663" spans="1:6">
      <c r="A663" s="1"/>
      <c r="B663" s="1"/>
      <c r="C663" s="1"/>
      <c r="D663" s="1"/>
      <c r="E663" s="1"/>
      <c r="F663" s="1"/>
    </row>
    <row r="664" spans="1:6">
      <c r="A664" s="1"/>
      <c r="B664" s="1"/>
      <c r="C664" s="1"/>
      <c r="D664" s="1"/>
      <c r="E664" s="1"/>
      <c r="F664" s="1"/>
    </row>
    <row r="665" spans="1:6">
      <c r="A665" s="1"/>
      <c r="B665" s="1"/>
      <c r="C665" s="1"/>
      <c r="D665" s="1"/>
      <c r="E665" s="1"/>
      <c r="F665" s="1"/>
    </row>
    <row r="666" spans="1:6">
      <c r="A666" s="1"/>
      <c r="B666" s="1"/>
      <c r="C666" s="1"/>
      <c r="D666" s="1"/>
      <c r="E666" s="1"/>
      <c r="F666" s="1"/>
    </row>
    <row r="667" spans="1:6">
      <c r="A667" s="1"/>
      <c r="B667" s="1"/>
      <c r="C667" s="1"/>
      <c r="D667" s="1"/>
      <c r="E667" s="1"/>
      <c r="F667" s="1"/>
    </row>
    <row r="668" spans="1:6">
      <c r="A668" s="1"/>
      <c r="B668" s="1"/>
      <c r="C668" s="1"/>
      <c r="D668" s="1"/>
      <c r="E668" s="1"/>
      <c r="F668" s="1"/>
    </row>
    <row r="669" spans="1:6">
      <c r="A669" s="1"/>
      <c r="B669" s="1"/>
      <c r="C669" s="1"/>
      <c r="D669" s="1"/>
      <c r="E669" s="1"/>
      <c r="F669" s="1"/>
    </row>
    <row r="670" spans="1:6">
      <c r="A670" s="1"/>
      <c r="B670" s="1"/>
      <c r="C670" s="1"/>
      <c r="D670" s="1"/>
      <c r="E670" s="1"/>
      <c r="F670" s="1"/>
    </row>
    <row r="671" spans="1:6">
      <c r="A671" s="1"/>
      <c r="B671" s="1"/>
      <c r="C671" s="1"/>
      <c r="D671" s="1"/>
      <c r="E671" s="1"/>
      <c r="F671" s="1"/>
    </row>
    <row r="672" spans="1:6">
      <c r="A672" s="1"/>
      <c r="B672" s="1"/>
      <c r="C672" s="1"/>
      <c r="D672" s="1"/>
      <c r="E672" s="1"/>
      <c r="F672" s="1"/>
    </row>
    <row r="673" spans="1:6">
      <c r="A673" s="1"/>
      <c r="B673" s="1"/>
      <c r="C673" s="1"/>
      <c r="D673" s="1"/>
      <c r="E673" s="1"/>
      <c r="F673" s="1"/>
    </row>
    <row r="674" spans="1:6">
      <c r="A674" s="1"/>
      <c r="B674" s="1"/>
      <c r="C674" s="1"/>
      <c r="D674" s="1"/>
      <c r="E674" s="1"/>
      <c r="F674" s="1"/>
    </row>
    <row r="675" spans="1:6">
      <c r="A675" s="1"/>
      <c r="B675" s="1"/>
      <c r="C675" s="1"/>
      <c r="D675" s="1"/>
      <c r="E675" s="1"/>
      <c r="F675" s="1"/>
    </row>
    <row r="676" spans="1:6">
      <c r="A676" s="1"/>
      <c r="B676" s="1"/>
      <c r="C676" s="1"/>
      <c r="D676" s="1"/>
      <c r="E676" s="1"/>
      <c r="F676" s="1"/>
    </row>
    <row r="677" spans="1:6">
      <c r="A677" s="1"/>
      <c r="B677" s="1"/>
      <c r="C677" s="1"/>
      <c r="D677" s="1"/>
      <c r="E677" s="1"/>
      <c r="F677" s="1"/>
    </row>
    <row r="678" spans="1:6">
      <c r="A678" s="1"/>
      <c r="B678" s="1"/>
      <c r="C678" s="1"/>
      <c r="D678" s="1"/>
      <c r="E678" s="1"/>
      <c r="F678" s="1"/>
    </row>
    <row r="679" spans="1:6">
      <c r="A679" s="1"/>
      <c r="B679" s="1"/>
      <c r="C679" s="1"/>
      <c r="D679" s="1"/>
      <c r="E679" s="1"/>
      <c r="F679" s="1"/>
    </row>
    <row r="680" spans="1:6">
      <c r="A680" s="1"/>
      <c r="B680" s="1"/>
      <c r="C680" s="1"/>
      <c r="D680" s="1"/>
      <c r="E680" s="1"/>
      <c r="F680" s="1"/>
    </row>
    <row r="681" spans="1:6">
      <c r="A681" s="1"/>
      <c r="B681" s="1"/>
      <c r="C681" s="1"/>
      <c r="D681" s="1"/>
      <c r="E681" s="1"/>
      <c r="F681" s="1"/>
    </row>
    <row r="682" spans="1:6">
      <c r="A682" s="1"/>
      <c r="B682" s="1"/>
      <c r="C682" s="1"/>
      <c r="D682" s="1"/>
      <c r="E682" s="1"/>
      <c r="F682" s="1"/>
    </row>
    <row r="683" spans="1:6">
      <c r="A683" s="1"/>
      <c r="B683" s="1"/>
      <c r="C683" s="1"/>
      <c r="D683" s="1"/>
      <c r="E683" s="1"/>
      <c r="F683" s="1"/>
    </row>
    <row r="684" spans="1:6">
      <c r="A684" s="1"/>
      <c r="B684" s="1"/>
      <c r="C684" s="1"/>
      <c r="D684" s="1"/>
      <c r="E684" s="1"/>
      <c r="F684" s="1"/>
    </row>
    <row r="685" spans="1:6">
      <c r="A685" s="1"/>
      <c r="B685" s="1"/>
      <c r="C685" s="1"/>
      <c r="D685" s="1"/>
      <c r="E685" s="1"/>
      <c r="F685" s="1"/>
    </row>
    <row r="686" spans="1:6">
      <c r="A686" s="1"/>
      <c r="B686" s="1"/>
      <c r="C686" s="1"/>
      <c r="D686" s="1"/>
      <c r="E686" s="1"/>
      <c r="F686" s="1"/>
    </row>
    <row r="687" spans="1:6">
      <c r="A687" s="1"/>
      <c r="B687" s="1"/>
      <c r="C687" s="1"/>
      <c r="D687" s="1"/>
      <c r="E687" s="1"/>
      <c r="F687" s="1"/>
    </row>
    <row r="688" spans="1:6">
      <c r="A688" s="1"/>
      <c r="B688" s="1"/>
      <c r="C688" s="1"/>
      <c r="D688" s="1"/>
      <c r="E688" s="1"/>
      <c r="F688" s="1"/>
    </row>
    <row r="689" spans="1:6">
      <c r="A689" s="1"/>
      <c r="B689" s="1"/>
      <c r="C689" s="1"/>
      <c r="D689" s="1"/>
      <c r="E689" s="1"/>
      <c r="F689" s="1"/>
    </row>
    <row r="690" spans="1:6">
      <c r="A690" s="1"/>
      <c r="B690" s="1"/>
      <c r="C690" s="1"/>
      <c r="D690" s="1"/>
      <c r="E690" s="1"/>
      <c r="F690" s="1"/>
    </row>
    <row r="691" spans="1:6">
      <c r="A691" s="1"/>
      <c r="B691" s="1"/>
      <c r="C691" s="1"/>
      <c r="D691" s="1"/>
      <c r="E691" s="1"/>
      <c r="F691" s="1"/>
    </row>
    <row r="692" spans="1:6">
      <c r="A692" s="1"/>
      <c r="B692" s="1"/>
      <c r="C692" s="1"/>
      <c r="D692" s="1"/>
      <c r="E692" s="1"/>
      <c r="F692" s="1"/>
    </row>
    <row r="693" spans="1:6">
      <c r="A693" s="1"/>
      <c r="B693" s="1"/>
      <c r="C693" s="1"/>
      <c r="D693" s="1"/>
      <c r="E693" s="1"/>
      <c r="F693" s="1"/>
    </row>
    <row r="694" spans="1:6">
      <c r="A694" s="1"/>
      <c r="B694" s="1"/>
      <c r="C694" s="1"/>
      <c r="D694" s="1"/>
      <c r="E694" s="1"/>
      <c r="F694" s="1"/>
    </row>
    <row r="695" spans="1:6">
      <c r="A695" s="1"/>
      <c r="B695" s="1"/>
      <c r="C695" s="1"/>
      <c r="D695" s="1"/>
      <c r="E695" s="1"/>
      <c r="F695" s="1"/>
    </row>
    <row r="696" spans="1:6">
      <c r="A696" s="1"/>
      <c r="B696" s="1"/>
      <c r="C696" s="1"/>
      <c r="D696" s="1"/>
      <c r="E696" s="1"/>
      <c r="F696" s="1"/>
    </row>
    <row r="697" spans="1:6">
      <c r="A697" s="1"/>
      <c r="B697" s="1"/>
      <c r="C697" s="1"/>
      <c r="D697" s="1"/>
      <c r="E697" s="1"/>
      <c r="F697" s="1"/>
    </row>
    <row r="698" spans="1:6">
      <c r="A698" s="1"/>
      <c r="B698" s="1"/>
      <c r="C698" s="1"/>
      <c r="D698" s="1"/>
      <c r="E698" s="1"/>
      <c r="F698" s="1"/>
    </row>
    <row r="699" spans="1:6">
      <c r="A699" s="1"/>
      <c r="B699" s="1"/>
      <c r="C699" s="1"/>
      <c r="D699" s="1"/>
      <c r="E699" s="1"/>
      <c r="F699" s="1"/>
    </row>
    <row r="700" spans="1:6">
      <c r="A700" s="1"/>
      <c r="B700" s="1"/>
      <c r="C700" s="1"/>
      <c r="D700" s="1"/>
      <c r="E700" s="1"/>
      <c r="F700" s="1"/>
    </row>
    <row r="701" spans="1:6">
      <c r="A701" s="1"/>
      <c r="B701" s="1"/>
      <c r="C701" s="1"/>
      <c r="D701" s="1"/>
      <c r="E701" s="1"/>
      <c r="F701" s="1"/>
    </row>
    <row r="702" spans="1:6">
      <c r="A702" s="1"/>
      <c r="B702" s="1"/>
      <c r="C702" s="1"/>
      <c r="D702" s="1"/>
      <c r="E702" s="1"/>
      <c r="F702" s="1"/>
    </row>
    <row r="703" spans="1:6">
      <c r="A703" s="1"/>
      <c r="B703" s="1"/>
      <c r="C703" s="1"/>
      <c r="D703" s="1"/>
      <c r="E703" s="1"/>
      <c r="F703" s="1"/>
    </row>
    <row r="704" spans="1:6">
      <c r="A704" s="1"/>
      <c r="B704" s="1"/>
      <c r="C704" s="1"/>
      <c r="D704" s="1"/>
      <c r="E704" s="1"/>
      <c r="F704" s="1"/>
    </row>
    <row r="705" spans="1:6">
      <c r="A705" s="1"/>
      <c r="B705" s="1"/>
      <c r="C705" s="1"/>
      <c r="D705" s="1"/>
      <c r="E705" s="1"/>
      <c r="F705" s="1"/>
    </row>
    <row r="706" spans="1:6">
      <c r="A706" s="1"/>
      <c r="B706" s="1"/>
      <c r="C706" s="1"/>
      <c r="D706" s="1"/>
      <c r="E706" s="1"/>
      <c r="F706" s="1"/>
    </row>
    <row r="707" spans="1:6">
      <c r="A707" s="1"/>
      <c r="B707" s="1"/>
      <c r="C707" s="1"/>
      <c r="D707" s="1"/>
      <c r="E707" s="1"/>
      <c r="F707" s="1"/>
    </row>
    <row r="708" spans="1:6">
      <c r="A708" s="1"/>
      <c r="B708" s="1"/>
      <c r="C708" s="1"/>
      <c r="D708" s="1"/>
      <c r="E708" s="1"/>
      <c r="F708" s="1"/>
    </row>
    <row r="709" spans="1:6">
      <c r="A709" s="1"/>
      <c r="B709" s="1"/>
      <c r="C709" s="1"/>
      <c r="D709" s="1"/>
      <c r="E709" s="1"/>
      <c r="F709" s="1"/>
    </row>
    <row r="710" spans="1:6">
      <c r="A710" s="1"/>
      <c r="B710" s="1"/>
      <c r="C710" s="1"/>
      <c r="D710" s="1"/>
      <c r="E710" s="1"/>
      <c r="F710" s="1"/>
    </row>
    <row r="711" spans="1:6">
      <c r="A711" s="1"/>
      <c r="B711" s="1"/>
      <c r="C711" s="1"/>
      <c r="D711" s="1"/>
      <c r="E711" s="1"/>
      <c r="F711" s="1"/>
    </row>
    <row r="712" spans="1:6">
      <c r="A712" s="1"/>
      <c r="B712" s="1"/>
      <c r="C712" s="1"/>
      <c r="D712" s="1"/>
      <c r="E712" s="1"/>
      <c r="F712" s="1"/>
    </row>
    <row r="713" spans="1:6">
      <c r="A713" s="1"/>
      <c r="B713" s="1"/>
      <c r="C713" s="1"/>
      <c r="D713" s="1"/>
      <c r="E713" s="1"/>
      <c r="F713" s="1"/>
    </row>
    <row r="714" spans="1:6">
      <c r="A714" s="1"/>
      <c r="B714" s="1"/>
      <c r="C714" s="1"/>
      <c r="D714" s="1"/>
      <c r="E714" s="1"/>
      <c r="F714" s="1"/>
    </row>
    <row r="715" spans="1:6">
      <c r="A715" s="1"/>
      <c r="B715" s="1"/>
      <c r="C715" s="1"/>
      <c r="D715" s="1"/>
      <c r="E715" s="1"/>
      <c r="F715" s="1"/>
    </row>
    <row r="716" spans="1:6">
      <c r="A716" s="1"/>
      <c r="B716" s="1"/>
      <c r="C716" s="1"/>
      <c r="D716" s="1"/>
      <c r="E716" s="1"/>
      <c r="F716" s="1"/>
    </row>
    <row r="717" spans="1:6">
      <c r="A717" s="1"/>
      <c r="B717" s="1"/>
      <c r="C717" s="1"/>
      <c r="D717" s="1"/>
      <c r="E717" s="1"/>
      <c r="F717" s="1"/>
    </row>
    <row r="718" spans="1:6">
      <c r="A718" s="1"/>
      <c r="B718" s="1"/>
      <c r="C718" s="1"/>
      <c r="D718" s="1"/>
      <c r="E718" s="1"/>
      <c r="F718" s="1"/>
    </row>
    <row r="719" spans="1:6">
      <c r="A719" s="1"/>
      <c r="B719" s="1"/>
      <c r="C719" s="1"/>
      <c r="D719" s="1"/>
      <c r="E719" s="1"/>
      <c r="F719" s="1"/>
    </row>
    <row r="720" spans="1:6">
      <c r="A720" s="1"/>
      <c r="B720" s="1"/>
      <c r="C720" s="1"/>
      <c r="D720" s="1"/>
      <c r="E720" s="1"/>
      <c r="F720" s="1"/>
    </row>
    <row r="721" spans="1:6">
      <c r="A721" s="1"/>
      <c r="B721" s="1"/>
      <c r="C721" s="1"/>
      <c r="D721" s="1"/>
      <c r="E721" s="1"/>
      <c r="F721" s="1"/>
    </row>
    <row r="722" spans="1:6">
      <c r="A722" s="1"/>
      <c r="B722" s="1"/>
      <c r="C722" s="1"/>
      <c r="D722" s="1"/>
      <c r="E722" s="1"/>
      <c r="F722" s="1"/>
    </row>
    <row r="723" spans="1:6">
      <c r="A723" s="1"/>
      <c r="B723" s="1"/>
      <c r="C723" s="1"/>
      <c r="D723" s="1"/>
      <c r="E723" s="1"/>
      <c r="F723" s="1"/>
    </row>
    <row r="724" spans="1:6">
      <c r="A724" s="1"/>
      <c r="B724" s="1"/>
      <c r="C724" s="1"/>
      <c r="D724" s="1"/>
      <c r="E724" s="1"/>
      <c r="F724" s="1"/>
    </row>
    <row r="725" spans="1:6">
      <c r="A725" s="1"/>
      <c r="B725" s="1"/>
      <c r="C725" s="1"/>
      <c r="D725" s="1"/>
      <c r="E725" s="1"/>
      <c r="F725" s="1"/>
    </row>
    <row r="726" spans="1:6">
      <c r="A726" s="1"/>
      <c r="B726" s="1"/>
      <c r="C726" s="1"/>
      <c r="D726" s="1"/>
      <c r="E726" s="1"/>
      <c r="F726" s="1"/>
    </row>
    <row r="727" spans="1:6">
      <c r="A727" s="1"/>
      <c r="B727" s="1"/>
      <c r="C727" s="1"/>
      <c r="D727" s="1"/>
      <c r="E727" s="1"/>
      <c r="F727" s="1"/>
    </row>
    <row r="728" spans="1:6">
      <c r="A728" s="1"/>
      <c r="B728" s="1"/>
      <c r="C728" s="1"/>
      <c r="D728" s="1"/>
      <c r="E728" s="1"/>
      <c r="F728" s="1"/>
    </row>
    <row r="729" spans="1:6">
      <c r="A729" s="1"/>
      <c r="B729" s="1"/>
      <c r="C729" s="1"/>
      <c r="D729" s="1"/>
      <c r="E729" s="1"/>
      <c r="F729" s="1"/>
    </row>
    <row r="730" spans="1:6">
      <c r="A730" s="1"/>
      <c r="B730" s="1"/>
      <c r="C730" s="1"/>
      <c r="D730" s="1"/>
      <c r="E730" s="1"/>
      <c r="F730" s="1"/>
    </row>
    <row r="731" spans="1:6">
      <c r="A731" s="1"/>
      <c r="B731" s="1"/>
      <c r="C731" s="1"/>
      <c r="D731" s="1"/>
      <c r="E731" s="1"/>
      <c r="F731" s="1"/>
    </row>
    <row r="732" spans="1:6">
      <c r="A732" s="1"/>
      <c r="B732" s="1"/>
      <c r="C732" s="1"/>
      <c r="D732" s="1"/>
      <c r="E732" s="1"/>
      <c r="F732" s="1"/>
    </row>
    <row r="733" spans="1:6">
      <c r="A733" s="1"/>
      <c r="B733" s="1"/>
      <c r="C733" s="1"/>
      <c r="D733" s="1"/>
      <c r="E733" s="1"/>
      <c r="F733" s="1"/>
    </row>
    <row r="734" spans="1:6">
      <c r="A734" s="1"/>
      <c r="B734" s="1"/>
      <c r="C734" s="1"/>
      <c r="D734" s="1"/>
      <c r="E734" s="1"/>
      <c r="F734" s="1"/>
    </row>
    <row r="735" spans="1:6">
      <c r="A735" s="1"/>
      <c r="B735" s="1"/>
      <c r="C735" s="1"/>
      <c r="D735" s="1"/>
      <c r="E735" s="1"/>
      <c r="F735" s="1"/>
    </row>
    <row r="736" spans="1:6">
      <c r="A736" s="1"/>
      <c r="B736" s="1"/>
      <c r="C736" s="1"/>
      <c r="D736" s="1"/>
      <c r="E736" s="1"/>
      <c r="F736" s="1"/>
    </row>
    <row r="737" spans="1:6">
      <c r="A737" s="1"/>
      <c r="B737" s="1"/>
      <c r="C737" s="1"/>
      <c r="D737" s="1"/>
      <c r="E737" s="1"/>
      <c r="F737" s="1"/>
    </row>
    <row r="738" spans="1:6">
      <c r="A738" s="1"/>
      <c r="B738" s="1"/>
      <c r="C738" s="1"/>
      <c r="D738" s="1"/>
      <c r="E738" s="1"/>
      <c r="F738" s="1"/>
    </row>
    <row r="739" spans="1:6">
      <c r="A739" s="1"/>
      <c r="B739" s="1"/>
      <c r="C739" s="1"/>
      <c r="D739" s="1"/>
      <c r="E739" s="1"/>
      <c r="F739" s="1"/>
    </row>
    <row r="740" spans="1:6">
      <c r="A740" s="1"/>
      <c r="B740" s="1"/>
      <c r="C740" s="1"/>
      <c r="D740" s="1"/>
      <c r="E740" s="1"/>
      <c r="F740" s="1"/>
    </row>
    <row r="741" spans="1:6">
      <c r="A741" s="1"/>
      <c r="B741" s="1"/>
      <c r="C741" s="1"/>
      <c r="D741" s="1"/>
      <c r="E741" s="1"/>
      <c r="F741" s="1"/>
    </row>
    <row r="742" spans="1:6">
      <c r="A742" s="1"/>
      <c r="B742" s="1"/>
      <c r="C742" s="1"/>
      <c r="D742" s="1"/>
      <c r="E742" s="1"/>
      <c r="F742" s="1"/>
    </row>
    <row r="743" spans="1:6">
      <c r="A743" s="1"/>
      <c r="B743" s="1"/>
      <c r="C743" s="1"/>
      <c r="D743" s="1"/>
      <c r="E743" s="1"/>
      <c r="F743" s="1"/>
    </row>
    <row r="744" spans="1:6">
      <c r="A744" s="1"/>
      <c r="B744" s="1"/>
      <c r="C744" s="1"/>
      <c r="D744" s="1"/>
      <c r="E744" s="1"/>
      <c r="F744" s="1"/>
    </row>
    <row r="745" spans="1:6">
      <c r="A745" s="1"/>
      <c r="B745" s="1"/>
      <c r="C745" s="1"/>
      <c r="D745" s="1"/>
      <c r="E745" s="1"/>
      <c r="F745" s="1"/>
    </row>
    <row r="746" spans="1:6">
      <c r="A746" s="1"/>
      <c r="B746" s="1"/>
      <c r="C746" s="1"/>
      <c r="D746" s="1"/>
      <c r="E746" s="1"/>
      <c r="F746" s="1"/>
    </row>
    <row r="747" spans="1:6">
      <c r="A747" s="1"/>
      <c r="B747" s="1"/>
      <c r="C747" s="1"/>
      <c r="D747" s="1"/>
      <c r="E747" s="1"/>
      <c r="F747" s="1"/>
    </row>
    <row r="748" spans="1:6">
      <c r="A748" s="1"/>
      <c r="B748" s="1"/>
      <c r="C748" s="1"/>
      <c r="D748" s="1"/>
      <c r="E748" s="1"/>
      <c r="F748" s="1"/>
    </row>
    <row r="749" spans="1:6">
      <c r="A749" s="1"/>
      <c r="B749" s="1"/>
      <c r="C749" s="1"/>
      <c r="D749" s="1"/>
      <c r="E749" s="1"/>
      <c r="F749" s="1"/>
    </row>
    <row r="750" spans="1:6">
      <c r="A750" s="1"/>
      <c r="B750" s="1"/>
      <c r="C750" s="1"/>
      <c r="D750" s="1"/>
      <c r="E750" s="1"/>
      <c r="F750" s="1"/>
    </row>
    <row r="751" spans="1:6">
      <c r="A751" s="1"/>
      <c r="B751" s="1"/>
      <c r="C751" s="1"/>
      <c r="D751" s="1"/>
      <c r="E751" s="1"/>
      <c r="F751" s="1"/>
    </row>
    <row r="752" spans="1:6">
      <c r="A752" s="1"/>
      <c r="B752" s="1"/>
      <c r="C752" s="1"/>
      <c r="D752" s="1"/>
      <c r="E752" s="1"/>
      <c r="F752" s="1"/>
    </row>
    <row r="753" spans="1:6">
      <c r="A753" s="1"/>
      <c r="B753" s="1"/>
      <c r="C753" s="1"/>
      <c r="D753" s="1"/>
      <c r="E753" s="1"/>
      <c r="F753" s="1"/>
    </row>
    <row r="754" spans="1:6">
      <c r="A754" s="1"/>
      <c r="B754" s="1"/>
      <c r="C754" s="1"/>
      <c r="D754" s="1"/>
      <c r="E754" s="1"/>
      <c r="F754" s="1"/>
    </row>
    <row r="755" spans="1:6">
      <c r="A755" s="1"/>
      <c r="B755" s="1"/>
      <c r="C755" s="1"/>
      <c r="D755" s="1"/>
      <c r="E755" s="1"/>
      <c r="F755" s="1"/>
    </row>
    <row r="756" spans="1:6">
      <c r="A756" s="1"/>
      <c r="B756" s="1"/>
      <c r="C756" s="1"/>
      <c r="D756" s="1"/>
      <c r="E756" s="1"/>
      <c r="F756" s="1"/>
    </row>
    <row r="757" spans="1:6">
      <c r="A757" s="1"/>
      <c r="B757" s="1"/>
      <c r="C757" s="1"/>
      <c r="D757" s="1"/>
      <c r="E757" s="1"/>
      <c r="F757" s="1"/>
    </row>
    <row r="758" spans="1:6">
      <c r="A758" s="1"/>
      <c r="B758" s="1"/>
      <c r="C758" s="1"/>
      <c r="D758" s="1"/>
      <c r="E758" s="1"/>
      <c r="F758" s="1"/>
    </row>
    <row r="759" spans="1:6">
      <c r="A759" s="1"/>
      <c r="B759" s="1"/>
      <c r="C759" s="1"/>
      <c r="D759" s="1"/>
      <c r="E759" s="1"/>
      <c r="F759" s="1"/>
    </row>
    <row r="760" spans="1:6">
      <c r="A760" s="1"/>
      <c r="B760" s="1"/>
      <c r="C760" s="1"/>
      <c r="D760" s="1"/>
      <c r="E760" s="1"/>
      <c r="F760" s="1"/>
    </row>
    <row r="761" spans="1:6">
      <c r="A761" s="1"/>
      <c r="B761" s="1"/>
      <c r="C761" s="1"/>
      <c r="D761" s="1"/>
      <c r="E761" s="1"/>
      <c r="F761" s="1"/>
    </row>
    <row r="762" spans="1:6">
      <c r="A762" s="1"/>
      <c r="B762" s="1"/>
      <c r="C762" s="1"/>
      <c r="D762" s="1"/>
      <c r="E762" s="1"/>
      <c r="F762" s="1"/>
    </row>
    <row r="763" spans="1:6">
      <c r="A763" s="1"/>
      <c r="B763" s="1"/>
      <c r="C763" s="1"/>
      <c r="D763" s="1"/>
      <c r="E763" s="1"/>
      <c r="F763" s="1"/>
    </row>
    <row r="764" spans="1:6">
      <c r="A764" s="1"/>
      <c r="B764" s="1"/>
      <c r="C764" s="1"/>
      <c r="D764" s="1"/>
      <c r="E764" s="1"/>
      <c r="F764" s="1"/>
    </row>
    <row r="765" spans="1:6">
      <c r="A765" s="1"/>
      <c r="B765" s="1"/>
      <c r="C765" s="1"/>
      <c r="D765" s="1"/>
      <c r="E765" s="1"/>
      <c r="F765" s="1"/>
    </row>
    <row r="766" spans="1:6">
      <c r="A766" s="1"/>
      <c r="B766" s="1"/>
      <c r="C766" s="1"/>
      <c r="D766" s="1"/>
      <c r="E766" s="1"/>
      <c r="F766" s="1"/>
    </row>
    <row r="767" spans="1:6">
      <c r="A767" s="1"/>
      <c r="B767" s="1"/>
      <c r="C767" s="1"/>
      <c r="D767" s="1"/>
      <c r="E767" s="1"/>
      <c r="F767" s="1"/>
    </row>
    <row r="768" spans="1:6">
      <c r="A768" s="1"/>
      <c r="B768" s="1"/>
      <c r="C768" s="1"/>
      <c r="D768" s="1"/>
      <c r="E768" s="1"/>
      <c r="F768" s="1"/>
    </row>
    <row r="769" spans="1:6">
      <c r="A769" s="1"/>
      <c r="B769" s="1"/>
      <c r="C769" s="1"/>
      <c r="D769" s="1"/>
      <c r="E769" s="1"/>
      <c r="F769" s="1"/>
    </row>
    <row r="770" spans="1:6">
      <c r="A770" s="1"/>
      <c r="B770" s="1"/>
      <c r="C770" s="1"/>
      <c r="D770" s="1"/>
      <c r="E770" s="1"/>
      <c r="F770" s="1"/>
    </row>
    <row r="771" spans="1:6">
      <c r="A771" s="1"/>
      <c r="B771" s="1"/>
      <c r="C771" s="1"/>
      <c r="D771" s="1"/>
      <c r="E771" s="1"/>
      <c r="F771" s="1"/>
    </row>
    <row r="772" spans="1:6">
      <c r="A772" s="1"/>
      <c r="B772" s="1"/>
      <c r="C772" s="1"/>
      <c r="D772" s="1"/>
      <c r="E772" s="1"/>
      <c r="F772" s="1"/>
    </row>
    <row r="773" spans="1:6">
      <c r="A773" s="1"/>
      <c r="B773" s="1"/>
      <c r="C773" s="1"/>
      <c r="D773" s="1"/>
      <c r="E773" s="1"/>
      <c r="F773" s="1"/>
    </row>
    <row r="774" spans="1:6">
      <c r="A774" s="1"/>
      <c r="B774" s="1"/>
      <c r="C774" s="1"/>
      <c r="D774" s="1"/>
      <c r="E774" s="1"/>
      <c r="F774" s="1"/>
    </row>
    <row r="775" spans="1:6">
      <c r="A775" s="1"/>
      <c r="B775" s="1"/>
      <c r="C775" s="1"/>
      <c r="D775" s="1"/>
      <c r="E775" s="1"/>
      <c r="F775" s="1"/>
    </row>
    <row r="776" spans="1:6">
      <c r="A776" s="1"/>
      <c r="B776" s="1"/>
      <c r="C776" s="1"/>
      <c r="D776" s="1"/>
      <c r="E776" s="1"/>
      <c r="F776" s="1"/>
    </row>
    <row r="777" spans="1:6">
      <c r="A777" s="1"/>
      <c r="B777" s="1"/>
      <c r="C777" s="1"/>
      <c r="D777" s="1"/>
      <c r="E777" s="1"/>
      <c r="F777" s="1"/>
    </row>
    <row r="778" spans="1:6">
      <c r="A778" s="1"/>
      <c r="B778" s="1"/>
      <c r="C778" s="1"/>
      <c r="D778" s="1"/>
      <c r="E778" s="1"/>
      <c r="F778" s="1"/>
    </row>
    <row r="779" spans="1:6">
      <c r="A779" s="1"/>
      <c r="B779" s="1"/>
      <c r="C779" s="1"/>
      <c r="D779" s="1"/>
      <c r="E779" s="1"/>
      <c r="F779" s="1"/>
    </row>
    <row r="780" spans="1:6">
      <c r="A780" s="1"/>
      <c r="B780" s="1"/>
      <c r="C780" s="1"/>
      <c r="D780" s="1"/>
      <c r="E780" s="1"/>
      <c r="F780" s="1"/>
    </row>
    <row r="781" spans="1:6">
      <c r="A781" s="1"/>
      <c r="B781" s="1"/>
      <c r="C781" s="1"/>
      <c r="D781" s="1"/>
      <c r="E781" s="1"/>
      <c r="F781" s="1"/>
    </row>
    <row r="782" spans="1:6">
      <c r="A782" s="1"/>
      <c r="B782" s="1"/>
      <c r="C782" s="1"/>
      <c r="D782" s="1"/>
      <c r="E782" s="1"/>
      <c r="F782" s="1"/>
    </row>
    <row r="783" spans="1:6">
      <c r="A783" s="1"/>
      <c r="B783" s="1"/>
      <c r="C783" s="1"/>
      <c r="D783" s="1"/>
      <c r="E783" s="1"/>
      <c r="F783" s="1"/>
    </row>
    <row r="784" spans="1:6">
      <c r="A784" s="1"/>
      <c r="B784" s="1"/>
      <c r="C784" s="1"/>
      <c r="D784" s="1"/>
      <c r="E784" s="1"/>
      <c r="F784" s="1"/>
    </row>
    <row r="785" spans="1:6">
      <c r="A785" s="1"/>
      <c r="B785" s="1"/>
      <c r="C785" s="1"/>
      <c r="D785" s="1"/>
      <c r="E785" s="1"/>
      <c r="F785" s="1"/>
    </row>
    <row r="786" spans="1:6">
      <c r="A786" s="1"/>
      <c r="B786" s="1"/>
      <c r="C786" s="1"/>
      <c r="D786" s="1"/>
      <c r="E786" s="1"/>
      <c r="F786" s="1"/>
    </row>
    <row r="787" spans="1:6">
      <c r="A787" s="1"/>
      <c r="B787" s="1"/>
      <c r="C787" s="1"/>
      <c r="D787" s="1"/>
      <c r="E787" s="1"/>
      <c r="F787" s="1"/>
    </row>
    <row r="788" spans="1:6">
      <c r="A788" s="1"/>
      <c r="B788" s="1"/>
      <c r="C788" s="1"/>
      <c r="D788" s="1"/>
      <c r="E788" s="1"/>
      <c r="F788" s="1"/>
    </row>
    <row r="789" spans="1:6">
      <c r="A789" s="1"/>
      <c r="B789" s="1"/>
      <c r="C789" s="1"/>
      <c r="D789" s="1"/>
      <c r="E789" s="1"/>
      <c r="F789" s="1"/>
    </row>
    <row r="790" spans="1:6">
      <c r="A790" s="1"/>
      <c r="B790" s="1"/>
      <c r="C790" s="1"/>
      <c r="D790" s="1"/>
      <c r="E790" s="1"/>
      <c r="F790" s="1"/>
    </row>
    <row r="791" spans="1:6">
      <c r="A791" s="1"/>
      <c r="B791" s="1"/>
      <c r="C791" s="1"/>
      <c r="D791" s="1"/>
      <c r="E791" s="1"/>
      <c r="F791" s="1"/>
    </row>
    <row r="792" spans="1:6">
      <c r="A792" s="1"/>
      <c r="B792" s="1"/>
      <c r="C792" s="1"/>
      <c r="D792" s="1"/>
      <c r="E792" s="1"/>
      <c r="F792" s="1"/>
    </row>
    <row r="793" spans="1:6">
      <c r="A793" s="1"/>
      <c r="B793" s="1"/>
      <c r="C793" s="1"/>
      <c r="D793" s="1"/>
      <c r="E793" s="1"/>
      <c r="F793" s="1"/>
    </row>
    <row r="794" spans="1:6">
      <c r="A794" s="1"/>
      <c r="B794" s="1"/>
      <c r="C794" s="1"/>
      <c r="D794" s="1"/>
      <c r="E794" s="1"/>
      <c r="F794" s="1"/>
    </row>
    <row r="795" spans="1:6">
      <c r="A795" s="1"/>
      <c r="B795" s="1"/>
      <c r="C795" s="1"/>
      <c r="D795" s="1"/>
      <c r="E795" s="1"/>
      <c r="F795" s="1"/>
    </row>
    <row r="796" spans="1:6">
      <c r="A796" s="1"/>
      <c r="B796" s="1"/>
      <c r="C796" s="1"/>
      <c r="D796" s="1"/>
      <c r="E796" s="1"/>
      <c r="F796" s="1"/>
    </row>
    <row r="797" spans="1:6">
      <c r="A797" s="1"/>
      <c r="B797" s="1"/>
      <c r="C797" s="1"/>
      <c r="D797" s="1"/>
      <c r="E797" s="1"/>
      <c r="F797" s="1"/>
    </row>
    <row r="798" spans="1:6">
      <c r="A798" s="1"/>
      <c r="B798" s="1"/>
      <c r="C798" s="1"/>
      <c r="D798" s="1"/>
      <c r="E798" s="1"/>
      <c r="F798" s="1"/>
    </row>
    <row r="799" spans="1:6">
      <c r="A799" s="1"/>
      <c r="B799" s="1"/>
      <c r="C799" s="1"/>
      <c r="D799" s="1"/>
      <c r="E799" s="1"/>
      <c r="F799" s="1"/>
    </row>
    <row r="800" spans="1:6">
      <c r="A800" s="1"/>
      <c r="B800" s="1"/>
      <c r="C800" s="1"/>
      <c r="D800" s="1"/>
      <c r="E800" s="1"/>
      <c r="F800" s="1"/>
    </row>
    <row r="801" spans="1:6">
      <c r="A801" s="1"/>
      <c r="B801" s="1"/>
      <c r="C801" s="1"/>
      <c r="D801" s="1"/>
      <c r="E801" s="1"/>
      <c r="F801" s="1"/>
    </row>
    <row r="802" spans="1:6">
      <c r="A802" s="1"/>
      <c r="B802" s="1"/>
      <c r="C802" s="1"/>
      <c r="D802" s="1"/>
      <c r="E802" s="1"/>
      <c r="F802" s="1"/>
    </row>
    <row r="803" spans="1:6">
      <c r="A803" s="1"/>
      <c r="B803" s="1"/>
      <c r="C803" s="1"/>
      <c r="D803" s="1"/>
      <c r="E803" s="1"/>
      <c r="F803" s="1"/>
    </row>
    <row r="804" spans="1:6">
      <c r="A804" s="1"/>
      <c r="B804" s="1"/>
      <c r="C804" s="1"/>
      <c r="D804" s="1"/>
      <c r="E804" s="1"/>
      <c r="F804" s="1"/>
    </row>
    <row r="805" spans="1:6">
      <c r="A805" s="1"/>
      <c r="B805" s="1"/>
      <c r="C805" s="1"/>
      <c r="D805" s="1"/>
      <c r="E805" s="1"/>
      <c r="F805" s="1"/>
    </row>
    <row r="806" spans="1:6">
      <c r="A806" s="1"/>
      <c r="B806" s="1"/>
      <c r="C806" s="1"/>
      <c r="D806" s="1"/>
      <c r="E806" s="1"/>
      <c r="F806" s="1"/>
    </row>
    <row r="807" spans="1:6">
      <c r="A807" s="1"/>
      <c r="B807" s="1"/>
      <c r="C807" s="1"/>
      <c r="D807" s="1"/>
      <c r="E807" s="1"/>
      <c r="F807" s="1"/>
    </row>
    <row r="808" spans="1:6">
      <c r="A808" s="1"/>
      <c r="B808" s="1"/>
      <c r="C808" s="1"/>
      <c r="D808" s="1"/>
      <c r="E808" s="1"/>
      <c r="F808" s="1"/>
    </row>
    <row r="809" spans="1:6">
      <c r="A809" s="1"/>
      <c r="B809" s="1"/>
      <c r="C809" s="1"/>
      <c r="D809" s="1"/>
      <c r="E809" s="1"/>
      <c r="F809" s="1"/>
    </row>
    <row r="810" spans="1:6">
      <c r="A810" s="1"/>
      <c r="B810" s="1"/>
      <c r="C810" s="1"/>
      <c r="D810" s="1"/>
      <c r="E810" s="1"/>
      <c r="F810" s="1"/>
    </row>
    <row r="811" spans="1:6">
      <c r="A811" s="1"/>
      <c r="B811" s="1"/>
      <c r="C811" s="1"/>
      <c r="D811" s="1"/>
      <c r="E811" s="1"/>
      <c r="F811" s="1"/>
    </row>
    <row r="812" spans="1:6">
      <c r="A812" s="1"/>
      <c r="B812" s="1"/>
      <c r="C812" s="1"/>
      <c r="D812" s="1"/>
      <c r="E812" s="1"/>
      <c r="F812" s="1"/>
    </row>
    <row r="813" spans="1:6">
      <c r="A813" s="1"/>
      <c r="B813" s="1"/>
      <c r="C813" s="1"/>
      <c r="D813" s="1"/>
      <c r="E813" s="1"/>
      <c r="F813" s="1"/>
    </row>
    <row r="814" spans="1:6">
      <c r="A814" s="1"/>
      <c r="B814" s="1"/>
      <c r="C814" s="1"/>
      <c r="D814" s="1"/>
      <c r="E814" s="1"/>
      <c r="F814" s="1"/>
    </row>
    <row r="815" spans="1:6">
      <c r="A815" s="1"/>
      <c r="B815" s="1"/>
      <c r="C815" s="1"/>
      <c r="D815" s="1"/>
      <c r="E815" s="1"/>
      <c r="F815" s="1"/>
    </row>
    <row r="816" spans="1:6">
      <c r="A816" s="1"/>
      <c r="B816" s="1"/>
      <c r="C816" s="1"/>
      <c r="D816" s="1"/>
      <c r="E816" s="1"/>
      <c r="F816" s="1"/>
    </row>
    <row r="817" spans="1:6">
      <c r="A817" s="1"/>
      <c r="B817" s="1"/>
      <c r="C817" s="1"/>
      <c r="D817" s="1"/>
      <c r="E817" s="1"/>
      <c r="F817" s="1"/>
    </row>
    <row r="818" spans="1:6">
      <c r="A818" s="1"/>
      <c r="B818" s="1"/>
      <c r="C818" s="1"/>
      <c r="D818" s="1"/>
      <c r="E818" s="1"/>
      <c r="F818" s="1"/>
    </row>
    <row r="819" spans="1:6">
      <c r="A819" s="1"/>
      <c r="B819" s="1"/>
      <c r="C819" s="1"/>
      <c r="D819" s="1"/>
      <c r="E819" s="1"/>
      <c r="F819" s="1"/>
    </row>
    <row r="820" spans="1:6">
      <c r="A820" s="1"/>
      <c r="B820" s="1"/>
      <c r="C820" s="1"/>
      <c r="D820" s="1"/>
      <c r="E820" s="1"/>
      <c r="F820" s="1"/>
    </row>
    <row r="821" spans="1:6">
      <c r="A821" s="1"/>
      <c r="B821" s="1"/>
      <c r="C821" s="1"/>
      <c r="D821" s="1"/>
      <c r="E821" s="1"/>
      <c r="F821" s="1"/>
    </row>
    <row r="822" spans="1:6">
      <c r="A822" s="1"/>
      <c r="B822" s="1"/>
      <c r="C822" s="1"/>
      <c r="D822" s="1"/>
      <c r="E822" s="1"/>
      <c r="F822" s="1"/>
    </row>
    <row r="823" spans="1:6">
      <c r="A823" s="1"/>
      <c r="B823" s="1"/>
      <c r="C823" s="1"/>
      <c r="D823" s="1"/>
      <c r="E823" s="1"/>
      <c r="F823" s="1"/>
    </row>
    <row r="824" spans="1:6">
      <c r="A824" s="1"/>
      <c r="B824" s="1"/>
      <c r="C824" s="1"/>
      <c r="D824" s="1"/>
      <c r="E824" s="1"/>
      <c r="F824" s="1"/>
    </row>
    <row r="825" spans="1:6">
      <c r="A825" s="1"/>
      <c r="B825" s="1"/>
      <c r="C825" s="1"/>
      <c r="D825" s="1"/>
      <c r="E825" s="1"/>
      <c r="F825" s="1"/>
    </row>
    <row r="826" spans="1:6">
      <c r="A826" s="1"/>
      <c r="B826" s="1"/>
      <c r="C826" s="1"/>
      <c r="D826" s="1"/>
      <c r="E826" s="1"/>
      <c r="F826" s="1"/>
    </row>
    <row r="827" spans="1:6">
      <c r="A827" s="1"/>
      <c r="B827" s="1"/>
      <c r="C827" s="1"/>
      <c r="D827" s="1"/>
      <c r="E827" s="1"/>
      <c r="F827" s="1"/>
    </row>
    <row r="828" spans="1:6">
      <c r="A828" s="1"/>
      <c r="B828" s="1"/>
      <c r="C828" s="1"/>
      <c r="D828" s="1"/>
      <c r="E828" s="1"/>
      <c r="F828" s="1"/>
    </row>
    <row r="829" spans="1:6">
      <c r="A829" s="1"/>
      <c r="B829" s="1"/>
      <c r="C829" s="1"/>
      <c r="D829" s="1"/>
      <c r="E829" s="1"/>
      <c r="F829" s="1"/>
    </row>
    <row r="830" spans="1:6">
      <c r="A830" s="1"/>
      <c r="B830" s="1"/>
      <c r="C830" s="1"/>
      <c r="D830" s="1"/>
      <c r="E830" s="1"/>
      <c r="F830" s="1"/>
    </row>
    <row r="831" spans="1:6">
      <c r="A831" s="1"/>
      <c r="B831" s="1"/>
      <c r="C831" s="1"/>
      <c r="D831" s="1"/>
      <c r="E831" s="1"/>
      <c r="F831" s="1"/>
    </row>
    <row r="832" spans="1:6">
      <c r="A832" s="1"/>
      <c r="B832" s="1"/>
      <c r="C832" s="1"/>
      <c r="D832" s="1"/>
      <c r="E832" s="1"/>
      <c r="F832" s="1"/>
    </row>
    <row r="833" spans="1:6">
      <c r="A833" s="1"/>
      <c r="B833" s="1"/>
      <c r="C833" s="1"/>
      <c r="D833" s="1"/>
      <c r="E833" s="1"/>
      <c r="F833" s="1"/>
    </row>
    <row r="834" spans="1:6">
      <c r="A834" s="1"/>
      <c r="B834" s="1"/>
      <c r="C834" s="1"/>
      <c r="D834" s="1"/>
      <c r="E834" s="1"/>
      <c r="F834" s="1"/>
    </row>
    <row r="835" spans="1:6">
      <c r="A835" s="1"/>
      <c r="B835" s="1"/>
      <c r="C835" s="1"/>
      <c r="D835" s="1"/>
      <c r="E835" s="1"/>
      <c r="F835" s="1"/>
    </row>
    <row r="836" spans="1:6">
      <c r="A836" s="1"/>
      <c r="B836" s="1"/>
      <c r="C836" s="1"/>
      <c r="D836" s="1"/>
      <c r="E836" s="1"/>
      <c r="F836" s="1"/>
    </row>
    <row r="837" spans="1:6">
      <c r="A837" s="1"/>
      <c r="B837" s="1"/>
      <c r="C837" s="1"/>
      <c r="D837" s="1"/>
      <c r="E837" s="1"/>
      <c r="F837" s="1"/>
    </row>
    <row r="838" spans="1:6">
      <c r="A838" s="1"/>
      <c r="B838" s="1"/>
      <c r="C838" s="1"/>
      <c r="D838" s="1"/>
      <c r="E838" s="1"/>
      <c r="F838" s="1"/>
    </row>
    <row r="839" spans="1:6">
      <c r="A839" s="1"/>
      <c r="B839" s="1"/>
      <c r="C839" s="1"/>
      <c r="D839" s="1"/>
      <c r="E839" s="1"/>
      <c r="F839" s="1"/>
    </row>
    <row r="840" spans="1:6">
      <c r="A840" s="1"/>
      <c r="B840" s="1"/>
      <c r="C840" s="1"/>
      <c r="D840" s="1"/>
      <c r="E840" s="1"/>
      <c r="F840" s="1"/>
    </row>
    <row r="841" spans="1:6">
      <c r="A841" s="1"/>
      <c r="B841" s="1"/>
      <c r="C841" s="1"/>
      <c r="D841" s="1"/>
      <c r="E841" s="1"/>
      <c r="F841" s="1"/>
    </row>
    <row r="842" spans="1:6">
      <c r="A842" s="1"/>
      <c r="B842" s="1"/>
      <c r="C842" s="1"/>
      <c r="D842" s="1"/>
      <c r="E842" s="1"/>
      <c r="F842" s="1"/>
    </row>
    <row r="843" spans="1:6">
      <c r="A843" s="1"/>
      <c r="B843" s="1"/>
      <c r="C843" s="1"/>
      <c r="D843" s="1"/>
      <c r="E843" s="1"/>
      <c r="F843" s="1"/>
    </row>
    <row r="844" spans="1:6">
      <c r="A844" s="1"/>
      <c r="B844" s="1"/>
      <c r="C844" s="1"/>
      <c r="D844" s="1"/>
      <c r="E844" s="1"/>
      <c r="F844" s="1"/>
    </row>
    <row r="845" spans="1:6">
      <c r="A845" s="1"/>
      <c r="B845" s="1"/>
      <c r="C845" s="1"/>
      <c r="D845" s="1"/>
      <c r="E845" s="1"/>
      <c r="F845" s="1"/>
    </row>
    <row r="846" spans="1:6">
      <c r="A846" s="1"/>
      <c r="B846" s="1"/>
      <c r="C846" s="1"/>
      <c r="D846" s="1"/>
      <c r="E846" s="1"/>
      <c r="F846" s="1"/>
    </row>
    <row r="847" spans="1:6">
      <c r="A847" s="1"/>
      <c r="B847" s="1"/>
      <c r="C847" s="1"/>
      <c r="D847" s="1"/>
      <c r="E847" s="1"/>
      <c r="F847" s="1"/>
    </row>
    <row r="848" spans="1:6">
      <c r="A848" s="1"/>
      <c r="B848" s="1"/>
      <c r="C848" s="1"/>
      <c r="D848" s="1"/>
      <c r="E848" s="1"/>
      <c r="F848" s="1"/>
    </row>
    <row r="849" spans="1:6">
      <c r="A849" s="1"/>
      <c r="B849" s="1"/>
      <c r="C849" s="1"/>
      <c r="D849" s="1"/>
      <c r="E849" s="1"/>
      <c r="F849" s="1"/>
    </row>
    <row r="850" spans="1:6">
      <c r="A850" s="1"/>
      <c r="B850" s="1"/>
      <c r="C850" s="1"/>
      <c r="D850" s="1"/>
      <c r="E850" s="1"/>
      <c r="F850" s="1"/>
    </row>
    <row r="851" spans="1:6">
      <c r="A851" s="1"/>
      <c r="B851" s="1"/>
      <c r="C851" s="1"/>
      <c r="D851" s="1"/>
      <c r="E851" s="1"/>
      <c r="F851" s="1"/>
    </row>
    <row r="852" spans="1:6">
      <c r="A852" s="1"/>
      <c r="B852" s="1"/>
      <c r="C852" s="1"/>
      <c r="D852" s="1"/>
      <c r="E852" s="1"/>
      <c r="F852" s="1"/>
    </row>
    <row r="853" spans="1:6">
      <c r="A853" s="1"/>
      <c r="B853" s="1"/>
      <c r="C853" s="1"/>
      <c r="D853" s="1"/>
      <c r="E853" s="1"/>
      <c r="F853" s="1"/>
    </row>
    <row r="854" spans="1:6">
      <c r="A854" s="1"/>
      <c r="B854" s="1"/>
      <c r="C854" s="1"/>
      <c r="D854" s="1"/>
      <c r="E854" s="1"/>
      <c r="F854" s="1"/>
    </row>
    <row r="855" spans="1:6">
      <c r="A855" s="1"/>
      <c r="B855" s="1"/>
      <c r="C855" s="1"/>
      <c r="D855" s="1"/>
      <c r="E855" s="1"/>
      <c r="F855" s="1"/>
    </row>
    <row r="856" spans="1:6">
      <c r="A856" s="1"/>
      <c r="B856" s="1"/>
      <c r="C856" s="1"/>
      <c r="D856" s="1"/>
      <c r="E856" s="1"/>
      <c r="F856" s="1"/>
    </row>
    <row r="857" spans="1:6">
      <c r="A857" s="1"/>
      <c r="B857" s="1"/>
      <c r="C857" s="1"/>
      <c r="D857" s="1"/>
      <c r="E857" s="1"/>
      <c r="F857" s="1"/>
    </row>
    <row r="858" spans="1:6">
      <c r="A858" s="1"/>
      <c r="B858" s="1"/>
      <c r="C858" s="1"/>
      <c r="D858" s="1"/>
      <c r="E858" s="1"/>
      <c r="F858" s="1"/>
    </row>
    <row r="859" spans="1:6">
      <c r="A859" s="1"/>
      <c r="B859" s="1"/>
      <c r="C859" s="1"/>
      <c r="D859" s="1"/>
      <c r="E859" s="1"/>
      <c r="F859" s="1"/>
    </row>
    <row r="860" spans="1:6">
      <c r="A860" s="1"/>
      <c r="B860" s="1"/>
      <c r="C860" s="1"/>
      <c r="D860" s="1"/>
      <c r="E860" s="1"/>
      <c r="F860" s="1"/>
    </row>
    <row r="861" spans="1:6">
      <c r="A861" s="1"/>
      <c r="B861" s="1"/>
      <c r="C861" s="1"/>
      <c r="D861" s="1"/>
      <c r="E861" s="1"/>
      <c r="F861" s="1"/>
    </row>
    <row r="862" spans="1:6">
      <c r="A862" s="1"/>
      <c r="B862" s="1"/>
      <c r="C862" s="1"/>
      <c r="D862" s="1"/>
      <c r="E862" s="1"/>
      <c r="F862" s="1"/>
    </row>
    <row r="863" spans="1:6">
      <c r="A863" s="1"/>
      <c r="B863" s="1"/>
      <c r="C863" s="1"/>
      <c r="D863" s="1"/>
      <c r="E863" s="1"/>
      <c r="F863" s="1"/>
    </row>
    <row r="864" spans="1:6">
      <c r="A864" s="1"/>
      <c r="B864" s="1"/>
      <c r="C864" s="1"/>
      <c r="D864" s="1"/>
      <c r="E864" s="1"/>
      <c r="F864" s="1"/>
    </row>
    <row r="865" spans="1:6">
      <c r="A865" s="1"/>
      <c r="B865" s="1"/>
      <c r="C865" s="1"/>
      <c r="D865" s="1"/>
      <c r="E865" s="1"/>
      <c r="F865" s="1"/>
    </row>
    <row r="866" spans="1:6">
      <c r="A866" s="1"/>
      <c r="B866" s="1"/>
      <c r="C866" s="1"/>
      <c r="D866" s="1"/>
      <c r="E866" s="1"/>
      <c r="F866" s="1"/>
    </row>
    <row r="867" spans="1:6">
      <c r="A867" s="1"/>
      <c r="B867" s="1"/>
      <c r="C867" s="1"/>
      <c r="D867" s="1"/>
      <c r="E867" s="1"/>
      <c r="F867" s="1"/>
    </row>
    <row r="868" spans="1:6">
      <c r="A868" s="1"/>
      <c r="B868" s="1"/>
      <c r="C868" s="1"/>
      <c r="D868" s="1"/>
      <c r="E868" s="1"/>
      <c r="F868" s="1"/>
    </row>
    <row r="869" spans="1:6">
      <c r="A869" s="1"/>
      <c r="B869" s="1"/>
      <c r="C869" s="1"/>
      <c r="D869" s="1"/>
      <c r="E869" s="1"/>
      <c r="F869" s="1"/>
    </row>
    <row r="870" spans="1:6">
      <c r="A870" s="1"/>
      <c r="B870" s="1"/>
      <c r="C870" s="1"/>
      <c r="D870" s="1"/>
      <c r="E870" s="1"/>
      <c r="F870" s="1"/>
    </row>
    <row r="871" spans="1:6">
      <c r="A871" s="1"/>
      <c r="B871" s="1"/>
      <c r="C871" s="1"/>
      <c r="D871" s="1"/>
      <c r="E871" s="1"/>
      <c r="F871" s="1"/>
    </row>
    <row r="872" spans="1:6">
      <c r="A872" s="1"/>
      <c r="B872" s="1"/>
      <c r="C872" s="1"/>
      <c r="D872" s="1"/>
      <c r="E872" s="1"/>
      <c r="F872" s="1"/>
    </row>
    <row r="873" spans="1:6">
      <c r="A873" s="1"/>
      <c r="B873" s="1"/>
      <c r="C873" s="1"/>
      <c r="D873" s="1"/>
      <c r="E873" s="1"/>
      <c r="F873" s="1"/>
    </row>
    <row r="874" spans="1:6">
      <c r="A874" s="1"/>
      <c r="B874" s="1"/>
      <c r="C874" s="1"/>
      <c r="D874" s="1"/>
      <c r="E874" s="1"/>
      <c r="F874" s="1"/>
    </row>
    <row r="875" spans="1:6">
      <c r="A875" s="1"/>
      <c r="B875" s="1"/>
      <c r="C875" s="1"/>
      <c r="D875" s="1"/>
      <c r="E875" s="1"/>
      <c r="F875" s="1"/>
    </row>
    <row r="876" spans="1:6">
      <c r="A876" s="1"/>
      <c r="B876" s="1"/>
      <c r="C876" s="1"/>
      <c r="D876" s="1"/>
      <c r="E876" s="1"/>
      <c r="F876" s="1"/>
    </row>
    <row r="877" spans="1:6">
      <c r="A877" s="1"/>
      <c r="B877" s="1"/>
      <c r="C877" s="1"/>
      <c r="D877" s="1"/>
      <c r="E877" s="1"/>
      <c r="F877" s="1"/>
    </row>
    <row r="878" spans="1:6">
      <c r="A878" s="1"/>
      <c r="B878" s="1"/>
      <c r="C878" s="1"/>
      <c r="D878" s="1"/>
      <c r="E878" s="1"/>
      <c r="F878" s="1"/>
    </row>
    <row r="879" spans="1:6">
      <c r="A879" s="1"/>
      <c r="B879" s="1"/>
      <c r="C879" s="1"/>
      <c r="D879" s="1"/>
      <c r="E879" s="1"/>
      <c r="F879" s="1"/>
    </row>
    <row r="880" spans="1:6">
      <c r="A880" s="1"/>
      <c r="B880" s="1"/>
      <c r="C880" s="1"/>
      <c r="D880" s="1"/>
      <c r="E880" s="1"/>
      <c r="F880" s="1"/>
    </row>
    <row r="881" spans="1:6">
      <c r="A881" s="1"/>
      <c r="B881" s="1"/>
      <c r="C881" s="1"/>
      <c r="D881" s="1"/>
      <c r="E881" s="1"/>
      <c r="F881" s="1"/>
    </row>
    <row r="882" spans="1:6">
      <c r="A882" s="1"/>
      <c r="B882" s="1"/>
      <c r="C882" s="1"/>
      <c r="D882" s="1"/>
      <c r="E882" s="1"/>
      <c r="F882" s="1"/>
    </row>
    <row r="883" spans="1:6">
      <c r="A883" s="1"/>
      <c r="B883" s="1"/>
      <c r="C883" s="1"/>
      <c r="D883" s="1"/>
      <c r="E883" s="1"/>
      <c r="F883" s="1"/>
    </row>
    <row r="884" spans="1:6">
      <c r="A884" s="1"/>
      <c r="B884" s="1"/>
      <c r="C884" s="1"/>
      <c r="D884" s="1"/>
      <c r="E884" s="1"/>
      <c r="F884" s="1"/>
    </row>
    <row r="885" spans="1:6">
      <c r="A885" s="1"/>
      <c r="B885" s="1"/>
      <c r="C885" s="1"/>
      <c r="D885" s="1"/>
      <c r="E885" s="1"/>
      <c r="F885" s="1"/>
    </row>
    <row r="886" spans="1:6">
      <c r="A886" s="1"/>
      <c r="B886" s="1"/>
      <c r="C886" s="1"/>
      <c r="D886" s="1"/>
      <c r="E886" s="1"/>
      <c r="F886" s="1"/>
    </row>
    <row r="887" spans="1:6">
      <c r="A887" s="1"/>
      <c r="B887" s="1"/>
      <c r="C887" s="1"/>
      <c r="D887" s="1"/>
      <c r="E887" s="1"/>
      <c r="F887" s="1"/>
    </row>
    <row r="888" spans="1:6">
      <c r="A888" s="1"/>
      <c r="B888" s="1"/>
      <c r="C888" s="1"/>
      <c r="D888" s="1"/>
      <c r="E888" s="1"/>
      <c r="F888" s="1"/>
    </row>
    <row r="889" spans="1:6">
      <c r="A889" s="1"/>
      <c r="B889" s="1"/>
      <c r="C889" s="1"/>
      <c r="D889" s="1"/>
      <c r="E889" s="1"/>
      <c r="F889" s="1"/>
    </row>
    <row r="890" spans="1:6">
      <c r="A890" s="1"/>
      <c r="B890" s="1"/>
      <c r="C890" s="1"/>
      <c r="D890" s="1"/>
      <c r="E890" s="1"/>
      <c r="F890" s="1"/>
    </row>
    <row r="891" spans="1:6">
      <c r="A891" s="1"/>
      <c r="B891" s="1"/>
      <c r="C891" s="1"/>
      <c r="D891" s="1"/>
      <c r="E891" s="1"/>
      <c r="F891" s="1"/>
    </row>
    <row r="892" spans="1:6">
      <c r="A892" s="1"/>
      <c r="B892" s="1"/>
      <c r="C892" s="1"/>
      <c r="D892" s="1"/>
      <c r="E892" s="1"/>
      <c r="F892" s="1"/>
    </row>
    <row r="893" spans="1:6">
      <c r="A893" s="1"/>
      <c r="B893" s="1"/>
      <c r="C893" s="1"/>
      <c r="D893" s="1"/>
      <c r="E893" s="1"/>
      <c r="F893" s="1"/>
    </row>
    <row r="894" spans="1:6">
      <c r="A894" s="1"/>
      <c r="B894" s="1"/>
      <c r="C894" s="1"/>
      <c r="D894" s="1"/>
      <c r="E894" s="1"/>
      <c r="F894" s="1"/>
    </row>
    <row r="895" spans="1:6">
      <c r="A895" s="1"/>
      <c r="B895" s="1"/>
      <c r="C895" s="1"/>
      <c r="D895" s="1"/>
      <c r="E895" s="1"/>
      <c r="F895" s="1"/>
    </row>
    <row r="896" spans="1:6">
      <c r="A896" s="1"/>
      <c r="B896" s="1"/>
      <c r="C896" s="1"/>
      <c r="D896" s="1"/>
      <c r="E896" s="1"/>
      <c r="F896" s="1"/>
    </row>
    <row r="897" spans="1:6">
      <c r="A897" s="1"/>
      <c r="B897" s="1"/>
      <c r="C897" s="1"/>
      <c r="D897" s="1"/>
      <c r="E897" s="1"/>
      <c r="F897" s="1"/>
    </row>
    <row r="898" spans="1:6">
      <c r="A898" s="1"/>
      <c r="B898" s="1"/>
      <c r="C898" s="1"/>
      <c r="D898" s="1"/>
      <c r="E898" s="1"/>
      <c r="F898" s="1"/>
    </row>
    <row r="899" spans="1:6">
      <c r="A899" s="1"/>
      <c r="B899" s="1"/>
      <c r="C899" s="1"/>
      <c r="D899" s="1"/>
      <c r="E899" s="1"/>
      <c r="F899" s="1"/>
    </row>
    <row r="900" spans="1:6">
      <c r="A900" s="1"/>
      <c r="B900" s="1"/>
      <c r="C900" s="1"/>
      <c r="D900" s="1"/>
      <c r="E900" s="1"/>
      <c r="F900" s="1"/>
    </row>
    <row r="901" spans="1:6">
      <c r="A901" s="1"/>
      <c r="B901" s="1"/>
      <c r="C901" s="1"/>
      <c r="D901" s="1"/>
      <c r="E901" s="1"/>
      <c r="F901" s="1"/>
    </row>
    <row r="902" spans="1:6">
      <c r="A902" s="1"/>
      <c r="B902" s="1"/>
      <c r="C902" s="1"/>
      <c r="D902" s="1"/>
      <c r="E902" s="1"/>
      <c r="F902" s="1"/>
    </row>
    <row r="903" spans="1:6">
      <c r="A903" s="1"/>
      <c r="B903" s="1"/>
      <c r="C903" s="1"/>
      <c r="D903" s="1"/>
      <c r="E903" s="1"/>
      <c r="F903" s="1"/>
    </row>
    <row r="904" spans="1:6">
      <c r="A904" s="1"/>
      <c r="B904" s="1"/>
      <c r="C904" s="1"/>
      <c r="D904" s="1"/>
      <c r="E904" s="1"/>
      <c r="F904" s="1"/>
    </row>
    <row r="905" spans="1:6">
      <c r="A905" s="1"/>
      <c r="B905" s="1"/>
      <c r="C905" s="1"/>
      <c r="D905" s="1"/>
      <c r="E905" s="1"/>
      <c r="F905" s="1"/>
    </row>
    <row r="906" spans="1:6">
      <c r="A906" s="1"/>
      <c r="B906" s="1"/>
      <c r="C906" s="1"/>
      <c r="D906" s="1"/>
      <c r="E906" s="1"/>
      <c r="F906" s="1"/>
    </row>
    <row r="907" spans="1:6">
      <c r="A907" s="1"/>
      <c r="B907" s="1"/>
      <c r="C907" s="1"/>
      <c r="D907" s="1"/>
      <c r="E907" s="1"/>
      <c r="F907" s="1"/>
    </row>
    <row r="908" spans="1:6">
      <c r="A908" s="1"/>
      <c r="B908" s="1"/>
      <c r="C908" s="1"/>
      <c r="D908" s="1"/>
      <c r="E908" s="1"/>
      <c r="F908" s="1"/>
    </row>
    <row r="909" spans="1:6">
      <c r="A909" s="1"/>
      <c r="B909" s="1"/>
      <c r="C909" s="1"/>
      <c r="D909" s="1"/>
      <c r="E909" s="1"/>
      <c r="F909" s="1"/>
    </row>
    <row r="910" spans="1:6">
      <c r="A910" s="1"/>
      <c r="B910" s="1"/>
      <c r="C910" s="1"/>
      <c r="D910" s="1"/>
      <c r="E910" s="1"/>
      <c r="F910" s="1"/>
    </row>
    <row r="911" spans="1:6">
      <c r="A911" s="1"/>
      <c r="B911" s="1"/>
      <c r="C911" s="1"/>
      <c r="D911" s="1"/>
      <c r="E911" s="1"/>
      <c r="F911" s="1"/>
    </row>
    <row r="912" spans="1:6">
      <c r="A912" s="1"/>
      <c r="B912" s="1"/>
      <c r="C912" s="1"/>
      <c r="D912" s="1"/>
      <c r="E912" s="1"/>
      <c r="F912" s="1"/>
    </row>
    <row r="913" spans="1:6">
      <c r="A913" s="1"/>
      <c r="B913" s="1"/>
      <c r="C913" s="1"/>
      <c r="D913" s="1"/>
      <c r="E913" s="1"/>
      <c r="F913" s="1"/>
    </row>
    <row r="914" spans="1:6">
      <c r="A914" s="1"/>
      <c r="B914" s="1"/>
      <c r="C914" s="1"/>
      <c r="D914" s="1"/>
      <c r="E914" s="1"/>
      <c r="F914" s="1"/>
    </row>
    <row r="915" spans="1:6">
      <c r="A915" s="1"/>
      <c r="B915" s="1"/>
      <c r="C915" s="1"/>
      <c r="D915" s="1"/>
      <c r="E915" s="1"/>
      <c r="F915" s="1"/>
    </row>
    <row r="916" spans="1:6">
      <c r="A916" s="1"/>
      <c r="B916" s="1"/>
      <c r="C916" s="1"/>
      <c r="D916" s="1"/>
      <c r="E916" s="1"/>
      <c r="F916" s="1"/>
    </row>
    <row r="917" spans="1:6">
      <c r="A917" s="1"/>
      <c r="B917" s="1"/>
      <c r="C917" s="1"/>
      <c r="D917" s="1"/>
      <c r="E917" s="1"/>
      <c r="F917" s="1"/>
    </row>
    <row r="918" spans="1:6">
      <c r="A918" s="1"/>
      <c r="B918" s="1"/>
      <c r="C918" s="1"/>
      <c r="D918" s="1"/>
      <c r="E918" s="1"/>
      <c r="F918" s="1"/>
    </row>
    <row r="919" spans="1:6">
      <c r="A919" s="1"/>
      <c r="B919" s="1"/>
      <c r="C919" s="1"/>
      <c r="D919" s="1"/>
      <c r="E919" s="1"/>
      <c r="F919" s="1"/>
    </row>
    <row r="920" spans="1:6">
      <c r="A920" s="1"/>
      <c r="B920" s="1"/>
      <c r="C920" s="1"/>
      <c r="D920" s="1"/>
      <c r="E920" s="1"/>
      <c r="F920" s="1"/>
    </row>
    <row r="921" spans="1:6">
      <c r="A921" s="1"/>
      <c r="B921" s="1"/>
      <c r="C921" s="1"/>
      <c r="D921" s="1"/>
      <c r="E921" s="1"/>
      <c r="F921" s="1"/>
    </row>
    <row r="922" spans="1:6">
      <c r="A922" s="1"/>
      <c r="B922" s="1"/>
      <c r="C922" s="1"/>
      <c r="D922" s="1"/>
      <c r="E922" s="1"/>
      <c r="F922" s="1"/>
    </row>
    <row r="923" spans="1:6">
      <c r="A923" s="1"/>
      <c r="B923" s="1"/>
      <c r="C923" s="1"/>
      <c r="D923" s="1"/>
      <c r="E923" s="1"/>
      <c r="F923" s="1"/>
    </row>
    <row r="924" spans="1:6">
      <c r="A924" s="1"/>
      <c r="B924" s="1"/>
      <c r="C924" s="1"/>
      <c r="D924" s="1"/>
      <c r="E924" s="1"/>
      <c r="F924" s="1"/>
    </row>
    <row r="925" spans="1:6">
      <c r="A925" s="1"/>
      <c r="B925" s="1"/>
      <c r="C925" s="1"/>
      <c r="D925" s="1"/>
      <c r="E925" s="1"/>
      <c r="F925" s="1"/>
    </row>
    <row r="926" spans="1:6">
      <c r="A926" s="1"/>
      <c r="B926" s="1"/>
      <c r="C926" s="1"/>
      <c r="D926" s="1"/>
      <c r="E926" s="1"/>
      <c r="F926" s="1"/>
    </row>
    <row r="927" spans="1:6">
      <c r="A927" s="1"/>
      <c r="B927" s="1"/>
      <c r="C927" s="1"/>
      <c r="D927" s="1"/>
      <c r="E927" s="1"/>
      <c r="F927" s="1"/>
    </row>
    <row r="928" spans="1:6">
      <c r="A928" s="1"/>
      <c r="B928" s="1"/>
      <c r="C928" s="1"/>
      <c r="D928" s="1"/>
      <c r="E928" s="1"/>
      <c r="F928" s="1"/>
    </row>
    <row r="929" spans="1:6">
      <c r="A929" s="1"/>
      <c r="B929" s="1"/>
      <c r="C929" s="1"/>
      <c r="D929" s="1"/>
      <c r="E929" s="1"/>
      <c r="F929" s="1"/>
    </row>
    <row r="930" spans="1:6">
      <c r="A930" s="1"/>
      <c r="B930" s="1"/>
      <c r="C930" s="1"/>
      <c r="D930" s="1"/>
      <c r="E930" s="1"/>
      <c r="F930" s="1"/>
    </row>
    <row r="931" spans="1:6">
      <c r="A931" s="1"/>
      <c r="B931" s="1"/>
      <c r="C931" s="1"/>
      <c r="D931" s="1"/>
      <c r="E931" s="1"/>
      <c r="F931" s="1"/>
    </row>
    <row r="932" spans="1:6">
      <c r="A932" s="1"/>
      <c r="B932" s="1"/>
      <c r="C932" s="1"/>
      <c r="D932" s="1"/>
      <c r="E932" s="1"/>
      <c r="F932" s="1"/>
    </row>
    <row r="933" spans="1:6">
      <c r="A933" s="1"/>
      <c r="B933" s="1"/>
      <c r="C933" s="1"/>
      <c r="D933" s="1"/>
      <c r="E933" s="1"/>
      <c r="F933" s="1"/>
    </row>
    <row r="934" spans="1:6">
      <c r="A934" s="1"/>
      <c r="B934" s="1"/>
      <c r="C934" s="1"/>
      <c r="D934" s="1"/>
      <c r="E934" s="1"/>
      <c r="F934" s="1"/>
    </row>
    <row r="935" spans="1:6">
      <c r="A935" s="1"/>
      <c r="B935" s="1"/>
      <c r="C935" s="1"/>
      <c r="D935" s="1"/>
      <c r="E935" s="1"/>
      <c r="F935" s="1"/>
    </row>
    <row r="936" spans="1:6">
      <c r="A936" s="1"/>
      <c r="B936" s="1"/>
      <c r="C936" s="1"/>
      <c r="D936" s="1"/>
      <c r="E936" s="1"/>
      <c r="F936" s="1"/>
    </row>
    <row r="937" spans="1:6">
      <c r="A937" s="1"/>
      <c r="B937" s="1"/>
      <c r="C937" s="1"/>
      <c r="D937" s="1"/>
      <c r="E937" s="1"/>
      <c r="F937" s="1"/>
    </row>
    <row r="938" spans="1:6">
      <c r="A938" s="1"/>
      <c r="B938" s="1"/>
      <c r="C938" s="1"/>
      <c r="D938" s="1"/>
      <c r="E938" s="1"/>
      <c r="F938" s="1"/>
    </row>
    <row r="939" spans="1:6">
      <c r="A939" s="1"/>
      <c r="B939" s="1"/>
      <c r="C939" s="1"/>
      <c r="D939" s="1"/>
      <c r="E939" s="1"/>
      <c r="F939" s="1"/>
    </row>
    <row r="940" spans="1:6">
      <c r="A940" s="1"/>
      <c r="B940" s="1"/>
      <c r="C940" s="1"/>
      <c r="D940" s="1"/>
      <c r="E940" s="1"/>
      <c r="F940" s="1"/>
    </row>
    <row r="941" spans="1:6">
      <c r="A941" s="1"/>
      <c r="B941" s="1"/>
      <c r="C941" s="1"/>
      <c r="D941" s="1"/>
      <c r="E941" s="1"/>
      <c r="F941" s="1"/>
    </row>
    <row r="942" spans="1:6">
      <c r="A942" s="1"/>
      <c r="B942" s="1"/>
      <c r="C942" s="1"/>
      <c r="D942" s="1"/>
      <c r="E942" s="1"/>
      <c r="F942" s="1"/>
    </row>
    <row r="943" spans="1:6">
      <c r="A943" s="1"/>
      <c r="B943" s="1"/>
      <c r="C943" s="1"/>
      <c r="D943" s="1"/>
      <c r="E943" s="1"/>
      <c r="F943" s="1"/>
    </row>
    <row r="944" spans="1:6">
      <c r="A944" s="1"/>
      <c r="B944" s="1"/>
      <c r="C944" s="1"/>
      <c r="D944" s="1"/>
      <c r="E944" s="1"/>
      <c r="F944" s="1"/>
    </row>
    <row r="945" spans="1:6">
      <c r="A945" s="1"/>
      <c r="B945" s="1"/>
      <c r="C945" s="1"/>
      <c r="D945" s="1"/>
      <c r="E945" s="1"/>
      <c r="F945" s="1"/>
    </row>
    <row r="946" spans="1:6">
      <c r="A946" s="1"/>
      <c r="B946" s="1"/>
      <c r="C946" s="1"/>
      <c r="D946" s="1"/>
      <c r="E946" s="1"/>
      <c r="F946" s="1"/>
    </row>
    <row r="947" spans="1:6">
      <c r="A947" s="1"/>
      <c r="B947" s="1"/>
      <c r="C947" s="1"/>
      <c r="D947" s="1"/>
      <c r="E947" s="1"/>
      <c r="F947" s="1"/>
    </row>
    <row r="948" spans="1:6">
      <c r="A948" s="1"/>
      <c r="B948" s="1"/>
      <c r="C948" s="1"/>
      <c r="D948" s="1"/>
      <c r="E948" s="1"/>
      <c r="F948" s="1"/>
    </row>
    <row r="949" spans="1:6">
      <c r="A949" s="1"/>
      <c r="B949" s="1"/>
      <c r="C949" s="1"/>
      <c r="D949" s="1"/>
      <c r="E949" s="1"/>
      <c r="F949" s="1"/>
    </row>
    <row r="950" spans="1:6">
      <c r="A950" s="1"/>
      <c r="B950" s="1"/>
      <c r="C950" s="1"/>
      <c r="D950" s="1"/>
      <c r="E950" s="1"/>
      <c r="F950" s="1"/>
    </row>
    <row r="951" spans="1:6">
      <c r="A951" s="1"/>
      <c r="B951" s="1"/>
      <c r="C951" s="1"/>
      <c r="D951" s="1"/>
      <c r="E951" s="1"/>
      <c r="F951" s="1"/>
    </row>
    <row r="952" spans="1:6">
      <c r="A952" s="1"/>
      <c r="B952" s="1"/>
      <c r="C952" s="1"/>
      <c r="D952" s="1"/>
      <c r="E952" s="1"/>
      <c r="F952" s="1"/>
    </row>
    <row r="953" spans="1:6">
      <c r="A953" s="1"/>
      <c r="B953" s="1"/>
      <c r="C953" s="1"/>
      <c r="D953" s="1"/>
      <c r="E953" s="1"/>
      <c r="F953" s="1"/>
    </row>
    <row r="954" spans="1:6">
      <c r="A954" s="1"/>
      <c r="B954" s="1"/>
      <c r="C954" s="1"/>
      <c r="D954" s="1"/>
      <c r="E954" s="1"/>
      <c r="F954" s="1"/>
    </row>
    <row r="955" spans="1:6">
      <c r="A955" s="1"/>
      <c r="B955" s="1"/>
      <c r="C955" s="1"/>
      <c r="D955" s="1"/>
      <c r="E955" s="1"/>
      <c r="F955" s="1"/>
    </row>
    <row r="956" spans="1:6">
      <c r="A956" s="1"/>
      <c r="B956" s="1"/>
      <c r="C956" s="1"/>
      <c r="D956" s="1"/>
      <c r="E956" s="1"/>
      <c r="F956" s="1"/>
    </row>
    <row r="957" spans="1:6">
      <c r="A957" s="1"/>
      <c r="B957" s="1"/>
      <c r="C957" s="1"/>
      <c r="D957" s="1"/>
      <c r="E957" s="1"/>
      <c r="F957" s="1"/>
    </row>
    <row r="958" spans="1:6">
      <c r="A958" s="1"/>
      <c r="B958" s="1"/>
      <c r="C958" s="1"/>
      <c r="D958" s="1"/>
      <c r="E958" s="1"/>
      <c r="F958" s="1"/>
    </row>
    <row r="959" spans="1:6">
      <c r="A959" s="1"/>
      <c r="B959" s="1"/>
      <c r="C959" s="1"/>
      <c r="D959" s="1"/>
      <c r="E959" s="1"/>
      <c r="F959" s="1"/>
    </row>
    <row r="960" spans="1:6">
      <c r="A960" s="1"/>
      <c r="B960" s="1"/>
      <c r="C960" s="1"/>
      <c r="D960" s="1"/>
      <c r="E960" s="1"/>
      <c r="F960" s="1"/>
    </row>
    <row r="961" spans="1:6">
      <c r="A961" s="1"/>
      <c r="B961" s="1"/>
      <c r="C961" s="1"/>
      <c r="D961" s="1"/>
      <c r="E961" s="1"/>
      <c r="F961" s="1"/>
    </row>
    <row r="962" spans="1:6">
      <c r="A962" s="1"/>
      <c r="B962" s="1"/>
      <c r="C962" s="1"/>
      <c r="D962" s="1"/>
      <c r="E962" s="1"/>
      <c r="F962" s="1"/>
    </row>
    <row r="963" spans="1:6">
      <c r="A963" s="1"/>
      <c r="B963" s="1"/>
      <c r="C963" s="1"/>
      <c r="D963" s="1"/>
      <c r="E963" s="1"/>
      <c r="F963" s="1"/>
    </row>
    <row r="964" spans="1:6">
      <c r="A964" s="1"/>
      <c r="B964" s="1"/>
      <c r="C964" s="1"/>
      <c r="D964" s="1"/>
      <c r="E964" s="1"/>
      <c r="F964" s="1"/>
    </row>
    <row r="965" spans="1:6">
      <c r="A965" s="1"/>
      <c r="B965" s="1"/>
      <c r="C965" s="1"/>
      <c r="D965" s="1"/>
      <c r="E965" s="1"/>
      <c r="F965" s="1"/>
    </row>
    <row r="966" spans="1:6">
      <c r="A966" s="1"/>
      <c r="B966" s="1"/>
      <c r="C966" s="1"/>
      <c r="D966" s="1"/>
      <c r="E966" s="1"/>
      <c r="F966" s="1"/>
    </row>
    <row r="967" spans="1:6">
      <c r="A967" s="1"/>
      <c r="B967" s="1"/>
      <c r="C967" s="1"/>
      <c r="D967" s="1"/>
      <c r="E967" s="1"/>
      <c r="F967" s="1"/>
    </row>
    <row r="968" spans="1:6">
      <c r="A968" s="1"/>
      <c r="B968" s="1"/>
      <c r="C968" s="1"/>
      <c r="D968" s="1"/>
      <c r="E968" s="1"/>
      <c r="F968" s="1"/>
    </row>
    <row r="969" spans="1:6">
      <c r="A969" s="1"/>
      <c r="B969" s="1"/>
      <c r="C969" s="1"/>
      <c r="D969" s="1"/>
      <c r="E969" s="1"/>
      <c r="F969" s="1"/>
    </row>
    <row r="970" spans="1:6">
      <c r="A970" s="1"/>
      <c r="B970" s="1"/>
      <c r="C970" s="1"/>
      <c r="D970" s="1"/>
      <c r="E970" s="1"/>
      <c r="F970" s="1"/>
    </row>
    <row r="971" spans="1:6">
      <c r="A971" s="1"/>
      <c r="B971" s="1"/>
      <c r="C971" s="1"/>
      <c r="D971" s="1"/>
      <c r="E971" s="1"/>
      <c r="F971" s="1"/>
    </row>
    <row r="972" spans="1:6">
      <c r="A972" s="1"/>
      <c r="B972" s="1"/>
      <c r="C972" s="1"/>
      <c r="D972" s="1"/>
      <c r="E972" s="1"/>
      <c r="F972" s="1"/>
    </row>
    <row r="973" spans="1:6">
      <c r="A973" s="1"/>
      <c r="B973" s="1"/>
      <c r="C973" s="1"/>
      <c r="D973" s="1"/>
      <c r="E973" s="1"/>
      <c r="F973" s="1"/>
    </row>
    <row r="974" spans="1:6">
      <c r="A974" s="1"/>
      <c r="B974" s="1"/>
      <c r="C974" s="1"/>
      <c r="D974" s="1"/>
      <c r="E974" s="1"/>
      <c r="F974" s="1"/>
    </row>
    <row r="975" spans="1:6">
      <c r="A975" s="1"/>
      <c r="B975" s="1"/>
      <c r="C975" s="1"/>
      <c r="D975" s="1"/>
      <c r="E975" s="1"/>
      <c r="F975" s="1"/>
    </row>
    <row r="976" spans="1:6">
      <c r="A976" s="1"/>
      <c r="B976" s="1"/>
      <c r="C976" s="1"/>
      <c r="D976" s="1"/>
      <c r="E976" s="1"/>
      <c r="F976" s="1"/>
    </row>
    <row r="977" spans="1:6">
      <c r="A977" s="1"/>
      <c r="B977" s="1"/>
      <c r="C977" s="1"/>
      <c r="D977" s="1"/>
      <c r="E977" s="1"/>
      <c r="F977" s="1"/>
    </row>
    <row r="978" spans="1:6">
      <c r="A978" s="1"/>
      <c r="B978" s="1"/>
      <c r="C978" s="1"/>
      <c r="D978" s="1"/>
      <c r="E978" s="1"/>
      <c r="F978" s="1"/>
    </row>
    <row r="979" spans="1:6">
      <c r="A979" s="1"/>
      <c r="B979" s="1"/>
      <c r="C979" s="1"/>
      <c r="D979" s="1"/>
      <c r="E979" s="1"/>
      <c r="F979" s="1"/>
    </row>
    <row r="980" spans="1:6">
      <c r="A980" s="1"/>
      <c r="B980" s="1"/>
      <c r="C980" s="1"/>
      <c r="D980" s="1"/>
      <c r="E980" s="1"/>
      <c r="F980" s="1"/>
    </row>
    <row r="981" spans="1:6">
      <c r="A981" s="1"/>
      <c r="B981" s="1"/>
      <c r="C981" s="1"/>
      <c r="D981" s="1"/>
      <c r="E981" s="1"/>
      <c r="F981" s="1"/>
    </row>
    <row r="982" spans="1:6">
      <c r="A982" s="1"/>
      <c r="B982" s="1"/>
      <c r="C982" s="1"/>
      <c r="D982" s="1"/>
      <c r="E982" s="1"/>
      <c r="F982" s="1"/>
    </row>
    <row r="983" spans="1:6">
      <c r="A983" s="1"/>
      <c r="B983" s="1"/>
      <c r="C983" s="1"/>
      <c r="D983" s="1"/>
      <c r="E983" s="1"/>
      <c r="F983" s="1"/>
    </row>
    <row r="984" spans="1:6">
      <c r="A984" s="1"/>
      <c r="B984" s="1"/>
      <c r="C984" s="1"/>
      <c r="D984" s="1"/>
      <c r="E984" s="1"/>
      <c r="F984" s="1"/>
    </row>
    <row r="985" spans="1:6">
      <c r="A985" s="1"/>
      <c r="B985" s="1"/>
      <c r="C985" s="1"/>
      <c r="D985" s="1"/>
      <c r="E985" s="1"/>
      <c r="F985" s="1"/>
    </row>
    <row r="986" spans="1:6">
      <c r="A986" s="1"/>
      <c r="B986" s="1"/>
      <c r="C986" s="1"/>
      <c r="D986" s="1"/>
      <c r="E986" s="1"/>
      <c r="F986" s="1"/>
    </row>
    <row r="987" spans="1:6">
      <c r="A987" s="1"/>
      <c r="B987" s="1"/>
      <c r="C987" s="1"/>
      <c r="D987" s="1"/>
      <c r="E987" s="1"/>
      <c r="F987" s="1"/>
    </row>
    <row r="988" spans="1:6">
      <c r="A988" s="1"/>
      <c r="B988" s="1"/>
      <c r="C988" s="1"/>
      <c r="D988" s="1"/>
      <c r="E988" s="1"/>
      <c r="F988" s="1"/>
    </row>
    <row r="989" spans="1:6">
      <c r="A989" s="1"/>
      <c r="B989" s="1"/>
      <c r="C989" s="1"/>
      <c r="D989" s="1"/>
      <c r="E989" s="1"/>
      <c r="F989" s="1"/>
    </row>
    <row r="990" spans="1:6">
      <c r="A990" s="1"/>
      <c r="B990" s="1"/>
      <c r="C990" s="1"/>
      <c r="D990" s="1"/>
      <c r="E990" s="1"/>
      <c r="F990" s="1"/>
    </row>
    <row r="991" spans="1:6">
      <c r="A991" s="1"/>
      <c r="B991" s="1"/>
      <c r="C991" s="1"/>
      <c r="D991" s="1"/>
      <c r="E991" s="1"/>
      <c r="F991" s="1"/>
    </row>
    <row r="992" spans="1:6">
      <c r="A992" s="1"/>
      <c r="B992" s="1"/>
      <c r="C992" s="1"/>
      <c r="D992" s="1"/>
      <c r="E992" s="1"/>
      <c r="F992" s="1"/>
    </row>
    <row r="993" spans="1:6">
      <c r="A993" s="1"/>
      <c r="B993" s="1"/>
      <c r="C993" s="1"/>
      <c r="D993" s="1"/>
      <c r="E993" s="1"/>
      <c r="F993" s="1"/>
    </row>
    <row r="994" spans="1:6">
      <c r="A994" s="1"/>
      <c r="B994" s="1"/>
      <c r="C994" s="1"/>
      <c r="D994" s="1"/>
      <c r="E994" s="1"/>
      <c r="F994" s="1"/>
    </row>
  </sheetData>
  <mergeCells count="1">
    <mergeCell ref="A1:F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topLeftCell="C3" zoomScale="84" zoomScaleNormal="84" workbookViewId="0">
      <selection activeCell="E21" sqref="E21"/>
    </sheetView>
  </sheetViews>
  <sheetFormatPr defaultRowHeight="12.75"/>
  <cols>
    <col min="1" max="1" width="9.28515625" bestFit="1" customWidth="1"/>
    <col min="2" max="2" width="29.5703125" customWidth="1"/>
    <col min="3" max="3" width="37.28515625" bestFit="1" customWidth="1"/>
    <col min="4" max="4" width="33.7109375" bestFit="1" customWidth="1"/>
    <col min="5" max="5" width="37.28515625" bestFit="1" customWidth="1"/>
    <col min="6" max="6" width="39.7109375" bestFit="1" customWidth="1"/>
    <col min="7" max="7" width="30.140625" customWidth="1"/>
    <col min="8" max="8" width="32.7109375" customWidth="1"/>
  </cols>
  <sheetData>
    <row r="1" spans="1:8" s="33" customFormat="1" ht="15">
      <c r="A1" s="123" t="s">
        <v>491</v>
      </c>
      <c r="B1" s="123"/>
      <c r="C1" s="123"/>
      <c r="D1" s="123"/>
      <c r="E1" s="123"/>
      <c r="F1" s="124"/>
    </row>
    <row r="2" spans="1:8" s="33" customFormat="1" ht="15" thickBot="1">
      <c r="A2" s="124"/>
      <c r="B2" s="124"/>
      <c r="C2" s="124"/>
      <c r="D2" s="124"/>
      <c r="E2" s="124"/>
      <c r="F2" s="124"/>
    </row>
    <row r="3" spans="1:8" ht="30">
      <c r="A3" s="98" t="s">
        <v>83</v>
      </c>
      <c r="B3" s="98" t="s">
        <v>492</v>
      </c>
      <c r="C3" s="98" t="s">
        <v>493</v>
      </c>
      <c r="D3" s="98" t="s">
        <v>494</v>
      </c>
      <c r="E3" s="99" t="s">
        <v>495</v>
      </c>
      <c r="F3" s="98" t="s">
        <v>81</v>
      </c>
    </row>
    <row r="4" spans="1:8" ht="30.75" thickBot="1">
      <c r="A4" s="100"/>
      <c r="B4" s="100"/>
      <c r="C4" s="100" t="s">
        <v>496</v>
      </c>
      <c r="D4" s="100" t="s">
        <v>496</v>
      </c>
      <c r="E4" s="101" t="s">
        <v>497</v>
      </c>
      <c r="F4" s="100" t="s">
        <v>496</v>
      </c>
      <c r="G4" s="12" t="s">
        <v>128</v>
      </c>
      <c r="H4" s="12" t="s">
        <v>129</v>
      </c>
    </row>
    <row r="5" spans="1:8" ht="15">
      <c r="A5" s="102">
        <v>1</v>
      </c>
      <c r="B5" s="103" t="s">
        <v>7</v>
      </c>
      <c r="C5" s="104">
        <v>100951841.29000001</v>
      </c>
      <c r="D5" s="105">
        <v>0</v>
      </c>
      <c r="E5" s="104">
        <v>0</v>
      </c>
      <c r="F5" s="106">
        <f>SUM(C5:E5)</f>
        <v>100951841.29000001</v>
      </c>
      <c r="G5" s="18">
        <f>F5/F$42*100</f>
        <v>2.5621222117271047</v>
      </c>
      <c r="H5" s="18">
        <f>F5/F$44*100</f>
        <v>0.67090964444098866</v>
      </c>
    </row>
    <row r="6" spans="1:8" ht="15">
      <c r="A6" s="107">
        <f>A5+1</f>
        <v>2</v>
      </c>
      <c r="B6" s="108" t="s">
        <v>10</v>
      </c>
      <c r="C6" s="109">
        <f>53771280.68-D6</f>
        <v>47271280.68</v>
      </c>
      <c r="D6" s="109">
        <v>6500000</v>
      </c>
      <c r="E6" s="109">
        <v>0</v>
      </c>
      <c r="F6" s="110">
        <f t="shared" ref="F6:F40" si="0">SUM(C6:E6)</f>
        <v>53771280.68</v>
      </c>
      <c r="G6" s="18">
        <f t="shared" ref="G6:G42" si="1">F6/F$42*100</f>
        <v>1.3646961840693785</v>
      </c>
      <c r="H6" s="18">
        <f t="shared" ref="H6:H44" si="2">F6/F$44*100</f>
        <v>0.35735525316989891</v>
      </c>
    </row>
    <row r="7" spans="1:8" ht="15">
      <c r="A7" s="107">
        <f t="shared" ref="A7:A41" si="3">A6+1</f>
        <v>3</v>
      </c>
      <c r="B7" s="108" t="s">
        <v>12</v>
      </c>
      <c r="C7" s="109">
        <v>51109045.126999997</v>
      </c>
      <c r="D7" s="109">
        <v>0</v>
      </c>
      <c r="E7" s="109">
        <v>0</v>
      </c>
      <c r="F7" s="110">
        <f t="shared" si="0"/>
        <v>51109045.126999997</v>
      </c>
      <c r="G7" s="18">
        <f t="shared" si="1"/>
        <v>1.2971295824499331</v>
      </c>
      <c r="H7" s="18">
        <f t="shared" si="2"/>
        <v>0.339662465346936</v>
      </c>
    </row>
    <row r="8" spans="1:8" ht="15">
      <c r="A8" s="107">
        <f t="shared" si="3"/>
        <v>4</v>
      </c>
      <c r="B8" s="108" t="s">
        <v>14</v>
      </c>
      <c r="C8" s="109">
        <v>85417943.709999993</v>
      </c>
      <c r="D8" s="109">
        <v>0</v>
      </c>
      <c r="E8" s="109">
        <v>0</v>
      </c>
      <c r="F8" s="110">
        <f t="shared" si="0"/>
        <v>85417943.709999993</v>
      </c>
      <c r="G8" s="18">
        <f t="shared" si="1"/>
        <v>2.1678773567959206</v>
      </c>
      <c r="H8" s="18">
        <f t="shared" si="2"/>
        <v>0.56767386816384113</v>
      </c>
    </row>
    <row r="9" spans="1:8" ht="15">
      <c r="A9" s="107">
        <f t="shared" si="3"/>
        <v>5</v>
      </c>
      <c r="B9" s="108" t="s">
        <v>16</v>
      </c>
      <c r="C9" s="109">
        <v>106800468.91</v>
      </c>
      <c r="D9" s="109">
        <v>0</v>
      </c>
      <c r="E9" s="109">
        <v>0</v>
      </c>
      <c r="F9" s="110">
        <f t="shared" si="0"/>
        <v>106800468.91</v>
      </c>
      <c r="G9" s="18">
        <f t="shared" si="1"/>
        <v>2.7105583228652472</v>
      </c>
      <c r="H9" s="18">
        <f t="shared" si="2"/>
        <v>0.70977867968453523</v>
      </c>
    </row>
    <row r="10" spans="1:8" ht="15">
      <c r="A10" s="107">
        <f t="shared" si="3"/>
        <v>6</v>
      </c>
      <c r="B10" s="108" t="s">
        <v>18</v>
      </c>
      <c r="C10" s="109">
        <v>47756175.630000003</v>
      </c>
      <c r="D10" s="109">
        <v>0</v>
      </c>
      <c r="E10" s="109">
        <v>0</v>
      </c>
      <c r="F10" s="110">
        <f t="shared" si="0"/>
        <v>47756175.630000003</v>
      </c>
      <c r="G10" s="18">
        <f t="shared" si="1"/>
        <v>1.2120349343334265</v>
      </c>
      <c r="H10" s="18">
        <f t="shared" si="2"/>
        <v>0.3173798357946197</v>
      </c>
    </row>
    <row r="11" spans="1:8" ht="15">
      <c r="A11" s="107">
        <f t="shared" si="3"/>
        <v>7</v>
      </c>
      <c r="B11" s="108" t="s">
        <v>20</v>
      </c>
      <c r="C11" s="109">
        <v>35249648.946999997</v>
      </c>
      <c r="D11" s="109">
        <v>0</v>
      </c>
      <c r="E11" s="109">
        <v>0</v>
      </c>
      <c r="F11" s="110">
        <f t="shared" si="0"/>
        <v>35249648.946999997</v>
      </c>
      <c r="G11" s="18">
        <f t="shared" si="1"/>
        <v>0.89462368757842414</v>
      </c>
      <c r="H11" s="18">
        <f t="shared" si="2"/>
        <v>0.23426347790690641</v>
      </c>
    </row>
    <row r="12" spans="1:8" ht="15">
      <c r="A12" s="107">
        <f t="shared" si="3"/>
        <v>8</v>
      </c>
      <c r="B12" s="108" t="s">
        <v>22</v>
      </c>
      <c r="C12" s="109">
        <v>22398372.739999998</v>
      </c>
      <c r="D12" s="109">
        <v>0</v>
      </c>
      <c r="E12" s="109">
        <v>0</v>
      </c>
      <c r="F12" s="110">
        <f t="shared" si="0"/>
        <v>22398372.739999998</v>
      </c>
      <c r="G12" s="18">
        <f t="shared" si="1"/>
        <v>0.56846281920547304</v>
      </c>
      <c r="H12" s="18">
        <f t="shared" si="2"/>
        <v>0.1488559703223431</v>
      </c>
    </row>
    <row r="13" spans="1:8" ht="15">
      <c r="A13" s="107">
        <f t="shared" si="3"/>
        <v>9</v>
      </c>
      <c r="B13" s="108" t="s">
        <v>24</v>
      </c>
      <c r="C13" s="109">
        <f>168501080.08-D13</f>
        <v>128501080.08000001</v>
      </c>
      <c r="D13" s="109">
        <v>40000000</v>
      </c>
      <c r="E13" s="109">
        <v>0</v>
      </c>
      <c r="F13" s="110">
        <f t="shared" si="0"/>
        <v>168501080.08000001</v>
      </c>
      <c r="G13" s="18">
        <f t="shared" si="1"/>
        <v>4.2764981248117211</v>
      </c>
      <c r="H13" s="18">
        <f t="shared" si="2"/>
        <v>1.1198309835641767</v>
      </c>
    </row>
    <row r="14" spans="1:8" ht="15">
      <c r="A14" s="107">
        <f t="shared" si="3"/>
        <v>10</v>
      </c>
      <c r="B14" s="108" t="s">
        <v>26</v>
      </c>
      <c r="C14" s="109">
        <v>54541370.479999997</v>
      </c>
      <c r="D14" s="109">
        <v>0</v>
      </c>
      <c r="E14" s="109">
        <v>0</v>
      </c>
      <c r="F14" s="110">
        <f t="shared" si="0"/>
        <v>54541370.479999997</v>
      </c>
      <c r="G14" s="18">
        <f t="shared" si="1"/>
        <v>1.3842407922349347</v>
      </c>
      <c r="H14" s="18">
        <f t="shared" si="2"/>
        <v>0.36247314569472605</v>
      </c>
    </row>
    <row r="15" spans="1:8" ht="15">
      <c r="A15" s="107">
        <f t="shared" si="3"/>
        <v>11</v>
      </c>
      <c r="B15" s="108" t="s">
        <v>28</v>
      </c>
      <c r="C15" s="109">
        <v>62496481.359999999</v>
      </c>
      <c r="D15" s="109">
        <v>0</v>
      </c>
      <c r="E15" s="109">
        <v>0</v>
      </c>
      <c r="F15" s="110">
        <f>SUM(C15:E15)</f>
        <v>62496481.359999999</v>
      </c>
      <c r="G15" s="18">
        <f t="shared" si="1"/>
        <v>1.5861387073393216</v>
      </c>
      <c r="H15" s="18">
        <f t="shared" si="2"/>
        <v>0.41534152871567176</v>
      </c>
    </row>
    <row r="16" spans="1:8" ht="15">
      <c r="A16" s="107">
        <f t="shared" si="3"/>
        <v>12</v>
      </c>
      <c r="B16" s="108" t="s">
        <v>30</v>
      </c>
      <c r="C16" s="109">
        <v>213954599.08199999</v>
      </c>
      <c r="D16" s="109">
        <v>0</v>
      </c>
      <c r="E16" s="109">
        <v>0</v>
      </c>
      <c r="F16" s="110">
        <f t="shared" si="0"/>
        <v>213954599.08199999</v>
      </c>
      <c r="G16" s="18">
        <f t="shared" si="1"/>
        <v>5.430092444123261</v>
      </c>
      <c r="H16" s="18">
        <f t="shared" si="2"/>
        <v>1.4219077350383895</v>
      </c>
    </row>
    <row r="17" spans="1:8" ht="15">
      <c r="A17" s="107">
        <f t="shared" si="3"/>
        <v>13</v>
      </c>
      <c r="B17" s="108" t="s">
        <v>32</v>
      </c>
      <c r="C17" s="109">
        <v>67257880.640000001</v>
      </c>
      <c r="D17" s="109">
        <v>0</v>
      </c>
      <c r="E17" s="109">
        <v>0</v>
      </c>
      <c r="F17" s="110">
        <f t="shared" si="0"/>
        <v>67257880.640000001</v>
      </c>
      <c r="G17" s="18">
        <f t="shared" si="1"/>
        <v>1.7069813457528706</v>
      </c>
      <c r="H17" s="18">
        <f t="shared" si="2"/>
        <v>0.44698501988102618</v>
      </c>
    </row>
    <row r="18" spans="1:8" ht="15">
      <c r="A18" s="107">
        <f t="shared" si="3"/>
        <v>14</v>
      </c>
      <c r="B18" s="108" t="s">
        <v>34</v>
      </c>
      <c r="C18" s="109">
        <f>116391687.55-D18</f>
        <v>109891687.55</v>
      </c>
      <c r="D18" s="109">
        <v>6500000</v>
      </c>
      <c r="E18" s="109">
        <v>0</v>
      </c>
      <c r="F18" s="110">
        <f t="shared" si="0"/>
        <v>116391687.55</v>
      </c>
      <c r="G18" s="18">
        <f t="shared" si="1"/>
        <v>2.9539800772489313</v>
      </c>
      <c r="H18" s="18">
        <f t="shared" si="2"/>
        <v>0.77352037082450265</v>
      </c>
    </row>
    <row r="19" spans="1:8" ht="15">
      <c r="A19" s="107">
        <f t="shared" si="3"/>
        <v>15</v>
      </c>
      <c r="B19" s="108" t="s">
        <v>36</v>
      </c>
      <c r="C19" s="109">
        <v>38754107.740000002</v>
      </c>
      <c r="D19" s="109">
        <v>0</v>
      </c>
      <c r="E19" s="109">
        <v>0</v>
      </c>
      <c r="F19" s="110">
        <f t="shared" si="0"/>
        <v>38754107.740000002</v>
      </c>
      <c r="G19" s="18">
        <f t="shared" si="1"/>
        <v>0.98356561869025527</v>
      </c>
      <c r="H19" s="18">
        <f t="shared" si="2"/>
        <v>0.25755354545521009</v>
      </c>
    </row>
    <row r="20" spans="1:8" ht="15">
      <c r="A20" s="107">
        <f t="shared" si="3"/>
        <v>16</v>
      </c>
      <c r="B20" s="108" t="s">
        <v>38</v>
      </c>
      <c r="C20" s="109">
        <v>61735029.230999999</v>
      </c>
      <c r="D20" s="109">
        <v>0</v>
      </c>
      <c r="E20" s="109">
        <v>0</v>
      </c>
      <c r="F20" s="110">
        <f t="shared" si="0"/>
        <v>61735029.230999999</v>
      </c>
      <c r="G20" s="18">
        <f t="shared" si="1"/>
        <v>1.5668133202245544</v>
      </c>
      <c r="H20" s="18">
        <f t="shared" si="2"/>
        <v>0.4102810407582636</v>
      </c>
    </row>
    <row r="21" spans="1:8" ht="15">
      <c r="A21" s="107">
        <f t="shared" si="3"/>
        <v>17</v>
      </c>
      <c r="B21" s="108" t="s">
        <v>40</v>
      </c>
      <c r="C21" s="109">
        <v>33198134.140000001</v>
      </c>
      <c r="D21" s="109">
        <v>0</v>
      </c>
      <c r="E21" s="109">
        <v>0</v>
      </c>
      <c r="F21" s="110">
        <f t="shared" si="0"/>
        <v>33198134.140000001</v>
      </c>
      <c r="G21" s="18">
        <f t="shared" si="1"/>
        <v>0.84255696360850296</v>
      </c>
      <c r="H21" s="18">
        <f t="shared" si="2"/>
        <v>0.22062944159670261</v>
      </c>
    </row>
    <row r="22" spans="1:8" ht="15">
      <c r="A22" s="107">
        <f t="shared" si="3"/>
        <v>18</v>
      </c>
      <c r="B22" s="108" t="s">
        <v>42</v>
      </c>
      <c r="C22" s="109">
        <v>232097155.44999999</v>
      </c>
      <c r="D22" s="109">
        <v>0</v>
      </c>
      <c r="E22" s="109">
        <v>0</v>
      </c>
      <c r="F22" s="110">
        <f t="shared" si="0"/>
        <v>232097155.44999999</v>
      </c>
      <c r="G22" s="18">
        <f t="shared" si="1"/>
        <v>5.8905441412293387</v>
      </c>
      <c r="H22" s="18">
        <f t="shared" si="2"/>
        <v>1.5424802366051462</v>
      </c>
    </row>
    <row r="23" spans="1:8" ht="15">
      <c r="A23" s="107">
        <f t="shared" si="3"/>
        <v>19</v>
      </c>
      <c r="B23" s="108" t="s">
        <v>44</v>
      </c>
      <c r="C23" s="109">
        <v>65971488.659999996</v>
      </c>
      <c r="D23" s="109">
        <v>0</v>
      </c>
      <c r="E23" s="109">
        <v>0</v>
      </c>
      <c r="F23" s="110">
        <f>SUM(C23:E23)</f>
        <v>65971488.659999996</v>
      </c>
      <c r="G23" s="18">
        <f t="shared" si="1"/>
        <v>1.6743331699214099</v>
      </c>
      <c r="H23" s="18">
        <f t="shared" si="2"/>
        <v>0.43843586639471893</v>
      </c>
    </row>
    <row r="24" spans="1:8" ht="15">
      <c r="A24" s="107">
        <f t="shared" si="3"/>
        <v>20</v>
      </c>
      <c r="B24" s="108" t="s">
        <v>46</v>
      </c>
      <c r="C24" s="109">
        <v>67938632.886999995</v>
      </c>
      <c r="D24" s="109">
        <v>0</v>
      </c>
      <c r="E24" s="109">
        <v>0</v>
      </c>
      <c r="F24" s="110">
        <f t="shared" si="0"/>
        <v>67938632.886999995</v>
      </c>
      <c r="G24" s="18">
        <f t="shared" si="1"/>
        <v>1.7242585982569769</v>
      </c>
      <c r="H24" s="18">
        <f t="shared" si="2"/>
        <v>0.45150918944693991</v>
      </c>
    </row>
    <row r="25" spans="1:8" ht="15">
      <c r="A25" s="107">
        <f t="shared" si="3"/>
        <v>21</v>
      </c>
      <c r="B25" s="108" t="s">
        <v>48</v>
      </c>
      <c r="C25" s="109">
        <v>47332467.090000004</v>
      </c>
      <c r="D25" s="109">
        <v>0</v>
      </c>
      <c r="E25" s="109">
        <v>0</v>
      </c>
      <c r="F25" s="110">
        <f>SUM(C25:E25)</f>
        <v>47332467.090000004</v>
      </c>
      <c r="G25" s="18">
        <f t="shared" si="1"/>
        <v>1.2012813606713679</v>
      </c>
      <c r="H25" s="18">
        <f t="shared" si="2"/>
        <v>0.31456393722075016</v>
      </c>
    </row>
    <row r="26" spans="1:8" ht="15">
      <c r="A26" s="107">
        <f t="shared" si="3"/>
        <v>22</v>
      </c>
      <c r="B26" s="108" t="s">
        <v>50</v>
      </c>
      <c r="C26" s="109">
        <v>32719347.57</v>
      </c>
      <c r="D26" s="109">
        <v>0</v>
      </c>
      <c r="E26" s="109">
        <v>0</v>
      </c>
      <c r="F26" s="110">
        <f t="shared" si="0"/>
        <v>32719347.57</v>
      </c>
      <c r="G26" s="18">
        <f t="shared" si="1"/>
        <v>0.8304055289244171</v>
      </c>
      <c r="H26" s="18">
        <f t="shared" si="2"/>
        <v>0.21744750332458074</v>
      </c>
    </row>
    <row r="27" spans="1:8" ht="15">
      <c r="A27" s="107">
        <f t="shared" si="3"/>
        <v>23</v>
      </c>
      <c r="B27" s="108" t="s">
        <v>52</v>
      </c>
      <c r="C27" s="109">
        <v>50202210.960000001</v>
      </c>
      <c r="D27" s="109">
        <v>0</v>
      </c>
      <c r="E27" s="109">
        <v>0</v>
      </c>
      <c r="F27" s="110">
        <f t="shared" si="0"/>
        <v>50202210.960000001</v>
      </c>
      <c r="G27" s="18">
        <f t="shared" si="1"/>
        <v>1.2741144503638393</v>
      </c>
      <c r="H27" s="18">
        <f t="shared" si="2"/>
        <v>0.33363579182840974</v>
      </c>
    </row>
    <row r="28" spans="1:8" ht="15">
      <c r="A28" s="107">
        <f t="shared" si="3"/>
        <v>24</v>
      </c>
      <c r="B28" s="108" t="s">
        <v>54</v>
      </c>
      <c r="C28" s="109">
        <f>1446968827.85-D28</f>
        <v>1310468827.8499999</v>
      </c>
      <c r="D28" s="109">
        <v>136500000</v>
      </c>
      <c r="E28" s="109">
        <v>0</v>
      </c>
      <c r="F28" s="110">
        <f t="shared" si="0"/>
        <v>1446968827.8499999</v>
      </c>
      <c r="G28" s="18">
        <f t="shared" si="1"/>
        <v>36.72355973044003</v>
      </c>
      <c r="H28" s="18">
        <f t="shared" si="2"/>
        <v>9.616321301374823</v>
      </c>
    </row>
    <row r="29" spans="1:8" ht="15">
      <c r="A29" s="107">
        <f t="shared" si="3"/>
        <v>25</v>
      </c>
      <c r="B29" s="108" t="s">
        <v>56</v>
      </c>
      <c r="C29" s="109">
        <v>36274714.479999997</v>
      </c>
      <c r="D29" s="109">
        <v>0</v>
      </c>
      <c r="E29" s="109">
        <v>0</v>
      </c>
      <c r="F29" s="110">
        <f t="shared" si="0"/>
        <v>36274714.479999997</v>
      </c>
      <c r="G29" s="18">
        <f t="shared" si="1"/>
        <v>0.92063949013353163</v>
      </c>
      <c r="H29" s="18">
        <f t="shared" si="2"/>
        <v>0.24107589800232732</v>
      </c>
    </row>
    <row r="30" spans="1:8" ht="15">
      <c r="A30" s="107">
        <f t="shared" si="3"/>
        <v>26</v>
      </c>
      <c r="B30" s="108" t="s">
        <v>58</v>
      </c>
      <c r="C30" s="109">
        <f>46021892.363-D30</f>
        <v>39521892.362999998</v>
      </c>
      <c r="D30" s="109">
        <v>6500000</v>
      </c>
      <c r="E30" s="109">
        <v>0</v>
      </c>
      <c r="F30" s="110">
        <f t="shared" si="0"/>
        <v>46021892.362999998</v>
      </c>
      <c r="G30" s="18">
        <f t="shared" si="1"/>
        <v>1.1680194352298205</v>
      </c>
      <c r="H30" s="18">
        <f t="shared" si="2"/>
        <v>0.30585406910077151</v>
      </c>
    </row>
    <row r="31" spans="1:8" ht="15">
      <c r="A31" s="107">
        <f t="shared" si="3"/>
        <v>27</v>
      </c>
      <c r="B31" s="108" t="s">
        <v>60</v>
      </c>
      <c r="C31" s="109">
        <f>106249326.78-D31</f>
        <v>101249326.78</v>
      </c>
      <c r="D31" s="109">
        <v>5000000</v>
      </c>
      <c r="E31" s="109">
        <v>0</v>
      </c>
      <c r="F31" s="110">
        <f t="shared" si="0"/>
        <v>106249326.78</v>
      </c>
      <c r="G31" s="18">
        <f t="shared" si="1"/>
        <v>2.6965705295268863</v>
      </c>
      <c r="H31" s="18">
        <f t="shared" si="2"/>
        <v>0.70611587803822817</v>
      </c>
    </row>
    <row r="32" spans="1:8" ht="15">
      <c r="A32" s="107">
        <f t="shared" si="3"/>
        <v>28</v>
      </c>
      <c r="B32" s="108" t="s">
        <v>62</v>
      </c>
      <c r="C32" s="109">
        <v>50192398.390000001</v>
      </c>
      <c r="D32" s="109">
        <v>0</v>
      </c>
      <c r="E32" s="109">
        <v>0</v>
      </c>
      <c r="F32" s="110">
        <f t="shared" si="0"/>
        <v>50192398.390000001</v>
      </c>
      <c r="G32" s="18">
        <f t="shared" si="1"/>
        <v>1.2738654107898217</v>
      </c>
      <c r="H32" s="18">
        <f t="shared" si="2"/>
        <v>0.3335705790718555</v>
      </c>
    </row>
    <row r="33" spans="1:8" ht="15">
      <c r="A33" s="107">
        <f t="shared" si="3"/>
        <v>29</v>
      </c>
      <c r="B33" s="108" t="s">
        <v>64</v>
      </c>
      <c r="C33" s="109">
        <f>96347432.73-D33</f>
        <v>84101443.75</v>
      </c>
      <c r="D33" s="109">
        <v>12245988.98</v>
      </c>
      <c r="E33" s="109">
        <v>0</v>
      </c>
      <c r="F33" s="110">
        <f>SUM(C33:E33)</f>
        <v>96347432.730000004</v>
      </c>
      <c r="G33" s="18">
        <f t="shared" si="1"/>
        <v>2.4452639425494924</v>
      </c>
      <c r="H33" s="18">
        <f t="shared" si="2"/>
        <v>0.64030948826378131</v>
      </c>
    </row>
    <row r="34" spans="1:8" ht="15">
      <c r="A34" s="107">
        <f t="shared" si="3"/>
        <v>30</v>
      </c>
      <c r="B34" s="108" t="s">
        <v>66</v>
      </c>
      <c r="C34" s="109">
        <v>84969188.760000005</v>
      </c>
      <c r="D34" s="109">
        <v>0</v>
      </c>
      <c r="E34" s="109">
        <v>0</v>
      </c>
      <c r="F34" s="110">
        <f t="shared" si="0"/>
        <v>84969188.760000005</v>
      </c>
      <c r="G34" s="18">
        <f t="shared" si="1"/>
        <v>2.1564881140607182</v>
      </c>
      <c r="H34" s="18">
        <f t="shared" si="2"/>
        <v>0.56469151519139027</v>
      </c>
    </row>
    <row r="35" spans="1:8" ht="15">
      <c r="A35" s="107">
        <f t="shared" si="3"/>
        <v>31</v>
      </c>
      <c r="B35" s="108" t="s">
        <v>68</v>
      </c>
      <c r="C35" s="109">
        <v>29731684.129999999</v>
      </c>
      <c r="D35" s="109">
        <v>0</v>
      </c>
      <c r="E35" s="109">
        <v>0</v>
      </c>
      <c r="F35" s="110">
        <f t="shared" si="0"/>
        <v>29731684.129999999</v>
      </c>
      <c r="G35" s="18">
        <f t="shared" si="1"/>
        <v>0.75457968203570591</v>
      </c>
      <c r="H35" s="18">
        <f t="shared" si="2"/>
        <v>0.19759197428592126</v>
      </c>
    </row>
    <row r="36" spans="1:8" ht="15">
      <c r="A36" s="107">
        <f t="shared" si="3"/>
        <v>32</v>
      </c>
      <c r="B36" s="108" t="s">
        <v>70</v>
      </c>
      <c r="C36" s="109">
        <v>66444316.770000003</v>
      </c>
      <c r="D36" s="109">
        <v>0</v>
      </c>
      <c r="E36" s="109">
        <v>0</v>
      </c>
      <c r="F36" s="110">
        <f t="shared" si="0"/>
        <v>66444316.770000003</v>
      </c>
      <c r="G36" s="18">
        <f t="shared" si="1"/>
        <v>1.6863333809871983</v>
      </c>
      <c r="H36" s="18">
        <f t="shared" si="2"/>
        <v>0.44157820570332584</v>
      </c>
    </row>
    <row r="37" spans="1:8" ht="15">
      <c r="A37" s="107">
        <f t="shared" si="3"/>
        <v>33</v>
      </c>
      <c r="B37" s="108" t="s">
        <v>72</v>
      </c>
      <c r="C37" s="109">
        <v>40787145.729999997</v>
      </c>
      <c r="D37" s="109">
        <v>0</v>
      </c>
      <c r="E37" s="109">
        <v>0</v>
      </c>
      <c r="F37" s="110">
        <f t="shared" si="0"/>
        <v>40787145.729999997</v>
      </c>
      <c r="G37" s="18">
        <f t="shared" si="1"/>
        <v>1.0351634075458409</v>
      </c>
      <c r="H37" s="18">
        <f t="shared" si="2"/>
        <v>0.27106478782163368</v>
      </c>
    </row>
    <row r="38" spans="1:8" ht="15">
      <c r="A38" s="107">
        <f t="shared" si="3"/>
        <v>34</v>
      </c>
      <c r="B38" s="108" t="s">
        <v>74</v>
      </c>
      <c r="C38" s="109">
        <v>22394566.859999999</v>
      </c>
      <c r="D38" s="109">
        <v>0</v>
      </c>
      <c r="E38" s="109">
        <v>0</v>
      </c>
      <c r="F38" s="110">
        <f t="shared" si="0"/>
        <v>22394566.859999999</v>
      </c>
      <c r="G38" s="18">
        <f t="shared" si="1"/>
        <v>0.56836622731018349</v>
      </c>
      <c r="H38" s="18">
        <f t="shared" si="2"/>
        <v>0.14883067705809991</v>
      </c>
    </row>
    <row r="39" spans="1:8" ht="15">
      <c r="A39" s="107">
        <f t="shared" si="3"/>
        <v>35</v>
      </c>
      <c r="B39" s="108" t="s">
        <v>76</v>
      </c>
      <c r="C39" s="109">
        <v>29229643.888</v>
      </c>
      <c r="D39" s="109">
        <v>0</v>
      </c>
      <c r="E39" s="109">
        <v>0</v>
      </c>
      <c r="F39" s="110">
        <f t="shared" si="0"/>
        <v>29229643.888</v>
      </c>
      <c r="G39" s="18">
        <f t="shared" si="1"/>
        <v>0.74183807733813545</v>
      </c>
      <c r="H39" s="18">
        <f t="shared" si="2"/>
        <v>0.19425549586263316</v>
      </c>
    </row>
    <row r="40" spans="1:8" ht="15">
      <c r="A40" s="107">
        <f t="shared" si="3"/>
        <v>36</v>
      </c>
      <c r="B40" s="108" t="s">
        <v>78</v>
      </c>
      <c r="C40" s="109">
        <v>34453627.729999997</v>
      </c>
      <c r="D40" s="109">
        <v>0</v>
      </c>
      <c r="E40" s="109">
        <v>0</v>
      </c>
      <c r="F40" s="110">
        <f t="shared" si="0"/>
        <v>34453627.729999997</v>
      </c>
      <c r="G40" s="18">
        <f t="shared" si="1"/>
        <v>0.87442094917345603</v>
      </c>
      <c r="H40" s="18">
        <f t="shared" si="2"/>
        <v>0.22897324936980834</v>
      </c>
    </row>
    <row r="41" spans="1:8" ht="18.75" customHeight="1">
      <c r="A41" s="107">
        <f t="shared" si="3"/>
        <v>37</v>
      </c>
      <c r="B41" s="108" t="s">
        <v>80</v>
      </c>
      <c r="C41" s="109">
        <v>33553730.75</v>
      </c>
      <c r="D41" s="111">
        <v>0</v>
      </c>
      <c r="E41" s="109">
        <v>0</v>
      </c>
      <c r="F41" s="110">
        <f>SUM(C41:E41)</f>
        <v>33553730.75</v>
      </c>
      <c r="G41" s="18">
        <f t="shared" si="1"/>
        <v>0.85158188045255168</v>
      </c>
      <c r="H41" s="18">
        <f t="shared" si="2"/>
        <v>0.22299267927648084</v>
      </c>
    </row>
    <row r="42" spans="1:8" s="97" customFormat="1" ht="32.25" customHeight="1">
      <c r="A42" s="112"/>
      <c r="B42" s="113" t="s">
        <v>498</v>
      </c>
      <c r="C42" s="114">
        <f>SUM(C5:C41)</f>
        <v>3726918958.1850004</v>
      </c>
      <c r="D42" s="114">
        <f>SUM(D5:D41)</f>
        <v>213245988.97999999</v>
      </c>
      <c r="E42" s="114">
        <v>0</v>
      </c>
      <c r="F42" s="115">
        <f>SUM(C42:E42)</f>
        <v>3940164947.1650004</v>
      </c>
      <c r="G42" s="115">
        <f t="shared" si="1"/>
        <v>100</v>
      </c>
      <c r="H42" s="115">
        <f t="shared" si="2"/>
        <v>26.185700329600369</v>
      </c>
    </row>
    <row r="43" spans="1:8" s="97" customFormat="1" ht="15">
      <c r="A43" s="112">
        <v>38</v>
      </c>
      <c r="B43" s="116" t="s">
        <v>499</v>
      </c>
      <c r="C43" s="117">
        <f>C44-C42</f>
        <v>5947081041.8149996</v>
      </c>
      <c r="D43" s="117">
        <f>D44-D42</f>
        <v>5004011.0200000107</v>
      </c>
      <c r="E43" s="117">
        <v>5154760000</v>
      </c>
      <c r="F43" s="118">
        <f>SUM(C43:E43)</f>
        <v>11106845052.834999</v>
      </c>
      <c r="G43" s="115" t="s">
        <v>8</v>
      </c>
      <c r="H43" s="115">
        <f t="shared" si="2"/>
        <v>73.814299670399635</v>
      </c>
    </row>
    <row r="44" spans="1:8" s="97" customFormat="1" ht="15.75" thickBot="1">
      <c r="A44" s="119"/>
      <c r="B44" s="120" t="s">
        <v>127</v>
      </c>
      <c r="C44" s="121">
        <v>9674000000</v>
      </c>
      <c r="D44" s="121">
        <v>218250000</v>
      </c>
      <c r="E44" s="121">
        <f>E42+E43</f>
        <v>5154760000</v>
      </c>
      <c r="F44" s="122">
        <f>SUM(C44:E44)</f>
        <v>15047010000</v>
      </c>
      <c r="G44" s="115" t="s">
        <v>8</v>
      </c>
      <c r="H44" s="115">
        <f t="shared" si="2"/>
        <v>100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8C72-A690-4AFB-93AE-D39DEBA8C74A}">
  <dimension ref="A1:I49"/>
  <sheetViews>
    <sheetView topLeftCell="D1" zoomScale="80" zoomScaleNormal="80" workbookViewId="0">
      <selection activeCell="F19" sqref="F19"/>
    </sheetView>
  </sheetViews>
  <sheetFormatPr defaultRowHeight="12.75"/>
  <cols>
    <col min="1" max="1" width="6.140625" customWidth="1"/>
    <col min="2" max="2" width="28" customWidth="1"/>
    <col min="3" max="3" width="22.7109375" customWidth="1"/>
    <col min="4" max="4" width="33.7109375" bestFit="1" customWidth="1"/>
    <col min="5" max="6" width="37.28515625" bestFit="1" customWidth="1"/>
    <col min="7" max="7" width="39.7109375" bestFit="1" customWidth="1"/>
    <col min="8" max="8" width="31.42578125" customWidth="1"/>
    <col min="9" max="9" width="38" customWidth="1"/>
  </cols>
  <sheetData>
    <row r="1" spans="1:9" ht="15.75">
      <c r="A1" s="484" t="s">
        <v>518</v>
      </c>
      <c r="B1" s="484"/>
      <c r="C1" s="484"/>
      <c r="D1" s="484"/>
      <c r="E1" s="484"/>
      <c r="F1" s="484"/>
      <c r="G1" s="484"/>
    </row>
    <row r="2" spans="1:9" ht="15.75" thickBot="1">
      <c r="A2" s="156"/>
      <c r="B2" s="156"/>
      <c r="C2" s="156"/>
      <c r="D2" s="156"/>
      <c r="E2" s="156"/>
      <c r="F2" s="156"/>
      <c r="G2" s="156"/>
    </row>
    <row r="3" spans="1:9" ht="15.75">
      <c r="A3" s="157" t="s">
        <v>0</v>
      </c>
      <c r="B3" s="158" t="s">
        <v>1</v>
      </c>
      <c r="C3" s="158" t="s">
        <v>519</v>
      </c>
      <c r="D3" s="158" t="s">
        <v>520</v>
      </c>
      <c r="E3" s="158" t="s">
        <v>521</v>
      </c>
      <c r="F3" s="158" t="s">
        <v>522</v>
      </c>
      <c r="G3" s="158" t="s">
        <v>142</v>
      </c>
    </row>
    <row r="4" spans="1:9" ht="15.75">
      <c r="A4" s="159"/>
      <c r="B4" s="160"/>
      <c r="C4" s="160"/>
      <c r="D4" s="160"/>
      <c r="E4" s="160" t="s">
        <v>523</v>
      </c>
      <c r="F4" s="160"/>
      <c r="G4" s="160"/>
    </row>
    <row r="5" spans="1:9" ht="32.25" thickBot="1">
      <c r="A5" s="160"/>
      <c r="B5" s="160"/>
      <c r="C5" s="160" t="s">
        <v>524</v>
      </c>
      <c r="D5" s="160" t="s">
        <v>524</v>
      </c>
      <c r="E5" s="160" t="s">
        <v>524</v>
      </c>
      <c r="F5" s="161" t="s">
        <v>525</v>
      </c>
      <c r="G5" s="160" t="s">
        <v>524</v>
      </c>
      <c r="H5" s="12" t="s">
        <v>128</v>
      </c>
      <c r="I5" s="12" t="s">
        <v>129</v>
      </c>
    </row>
    <row r="6" spans="1:9" ht="15.75">
      <c r="A6" s="162">
        <v>1</v>
      </c>
      <c r="B6" s="163" t="s">
        <v>7</v>
      </c>
      <c r="C6" s="164">
        <v>100217589.59</v>
      </c>
      <c r="D6" s="165">
        <v>0</v>
      </c>
      <c r="E6" s="165">
        <v>0</v>
      </c>
      <c r="F6" s="165">
        <v>0</v>
      </c>
      <c r="G6" s="166">
        <f>C6+D6+E6+F6</f>
        <v>100217589.59</v>
      </c>
      <c r="H6" s="18">
        <f>G6/G$43*100</f>
        <v>2.3587913309098223</v>
      </c>
      <c r="I6" s="18">
        <f>G6/G$45*100</f>
        <v>0.45381328901759455</v>
      </c>
    </row>
    <row r="7" spans="1:9" ht="15.75">
      <c r="A7" s="167">
        <f>A6+1</f>
        <v>2</v>
      </c>
      <c r="B7" s="168" t="s">
        <v>10</v>
      </c>
      <c r="C7" s="169">
        <f>57860541.54-D7</f>
        <v>51360541.539999999</v>
      </c>
      <c r="D7" s="170">
        <v>6500000</v>
      </c>
      <c r="E7" s="170">
        <v>0</v>
      </c>
      <c r="F7" s="170">
        <v>0</v>
      </c>
      <c r="G7" s="166">
        <f>C7+D7+E7+F7</f>
        <v>57860541.539999999</v>
      </c>
      <c r="H7" s="18">
        <f t="shared" ref="H7:H43" si="0">G7/G$43*100</f>
        <v>1.3618462022949922</v>
      </c>
      <c r="I7" s="18">
        <f t="shared" ref="I7:I45" si="1">G7/G$45*100</f>
        <v>0.26200872290014288</v>
      </c>
    </row>
    <row r="8" spans="1:9" ht="15.75">
      <c r="A8" s="167">
        <f t="shared" ref="A8:A42" si="2">A7+1</f>
        <v>3</v>
      </c>
      <c r="B8" s="168" t="s">
        <v>12</v>
      </c>
      <c r="C8" s="169">
        <v>48385866.530000001</v>
      </c>
      <c r="D8" s="170">
        <v>0</v>
      </c>
      <c r="E8" s="170">
        <v>0</v>
      </c>
      <c r="F8" s="170">
        <v>0</v>
      </c>
      <c r="G8" s="166">
        <f t="shared" ref="G8:G43" si="3">C8+D8+E8+F8</f>
        <v>48385866.530000001</v>
      </c>
      <c r="H8" s="18">
        <f t="shared" si="0"/>
        <v>1.1388436199318861</v>
      </c>
      <c r="I8" s="18">
        <f t="shared" si="1"/>
        <v>0.21910474320704171</v>
      </c>
    </row>
    <row r="9" spans="1:9" ht="15.75">
      <c r="A9" s="167">
        <f t="shared" si="2"/>
        <v>4</v>
      </c>
      <c r="B9" s="168" t="s">
        <v>14</v>
      </c>
      <c r="C9" s="169">
        <v>107438517.03</v>
      </c>
      <c r="D9" s="170">
        <v>0</v>
      </c>
      <c r="E9" s="170">
        <v>0</v>
      </c>
      <c r="F9" s="170">
        <v>0</v>
      </c>
      <c r="G9" s="166">
        <f t="shared" si="3"/>
        <v>107438517.03</v>
      </c>
      <c r="H9" s="18">
        <f t="shared" si="0"/>
        <v>2.52874813306684</v>
      </c>
      <c r="I9" s="18">
        <f t="shared" si="1"/>
        <v>0.48651166905956261</v>
      </c>
    </row>
    <row r="10" spans="1:9" ht="15.75">
      <c r="A10" s="167">
        <f t="shared" si="2"/>
        <v>5</v>
      </c>
      <c r="B10" s="168" t="s">
        <v>16</v>
      </c>
      <c r="C10" s="169">
        <v>134907612.91999999</v>
      </c>
      <c r="D10" s="170">
        <v>0</v>
      </c>
      <c r="E10" s="170">
        <v>0</v>
      </c>
      <c r="F10" s="170">
        <v>0</v>
      </c>
      <c r="G10" s="166">
        <f t="shared" si="3"/>
        <v>134907612.91999999</v>
      </c>
      <c r="H10" s="18">
        <f t="shared" si="0"/>
        <v>3.1752799995619396</v>
      </c>
      <c r="I10" s="18">
        <f t="shared" si="1"/>
        <v>0.61089942178021328</v>
      </c>
    </row>
    <row r="11" spans="1:9" ht="15.75">
      <c r="A11" s="167">
        <f t="shared" si="2"/>
        <v>6</v>
      </c>
      <c r="B11" s="168" t="s">
        <v>18</v>
      </c>
      <c r="C11" s="169">
        <v>57256211.039999999</v>
      </c>
      <c r="D11" s="170">
        <v>0</v>
      </c>
      <c r="E11" s="170">
        <v>0</v>
      </c>
      <c r="F11" s="170">
        <v>0</v>
      </c>
      <c r="G11" s="166">
        <f t="shared" si="3"/>
        <v>57256211.039999999</v>
      </c>
      <c r="H11" s="18">
        <f t="shared" si="0"/>
        <v>1.3476222566759026</v>
      </c>
      <c r="I11" s="18">
        <f t="shared" si="1"/>
        <v>0.25927214528955933</v>
      </c>
    </row>
    <row r="12" spans="1:9" ht="15.75">
      <c r="A12" s="167">
        <f t="shared" si="2"/>
        <v>7</v>
      </c>
      <c r="B12" s="168" t="s">
        <v>20</v>
      </c>
      <c r="C12" s="169">
        <v>34750363.399999999</v>
      </c>
      <c r="D12" s="170">
        <v>0</v>
      </c>
      <c r="E12" s="170">
        <v>0</v>
      </c>
      <c r="F12" s="170">
        <v>0</v>
      </c>
      <c r="G12" s="166">
        <f t="shared" si="3"/>
        <v>34750363.399999999</v>
      </c>
      <c r="H12" s="18">
        <f t="shared" si="0"/>
        <v>0.8179088747716704</v>
      </c>
      <c r="I12" s="18">
        <f t="shared" si="1"/>
        <v>0.15735936948421908</v>
      </c>
    </row>
    <row r="13" spans="1:9" ht="15.75">
      <c r="A13" s="167">
        <f t="shared" si="2"/>
        <v>8</v>
      </c>
      <c r="B13" s="168" t="s">
        <v>22</v>
      </c>
      <c r="C13" s="169">
        <v>22292486.469999999</v>
      </c>
      <c r="D13" s="170">
        <v>0</v>
      </c>
      <c r="E13" s="170">
        <v>0</v>
      </c>
      <c r="F13" s="170">
        <v>0</v>
      </c>
      <c r="G13" s="166">
        <f t="shared" si="3"/>
        <v>22292486.469999999</v>
      </c>
      <c r="H13" s="18">
        <f t="shared" si="0"/>
        <v>0.52469156407556838</v>
      </c>
      <c r="I13" s="18">
        <f t="shared" si="1"/>
        <v>0.10094661672386093</v>
      </c>
    </row>
    <row r="14" spans="1:9" ht="15.75">
      <c r="A14" s="167">
        <f t="shared" si="2"/>
        <v>9</v>
      </c>
      <c r="B14" s="168" t="s">
        <v>24</v>
      </c>
      <c r="C14" s="169">
        <f>193796061.81-D14</f>
        <v>149896061.81</v>
      </c>
      <c r="D14" s="170">
        <v>43900000</v>
      </c>
      <c r="E14" s="170">
        <v>0</v>
      </c>
      <c r="F14" s="170">
        <v>0</v>
      </c>
      <c r="G14" s="166">
        <f t="shared" si="3"/>
        <v>193796061.81</v>
      </c>
      <c r="H14" s="18">
        <f t="shared" si="0"/>
        <v>4.5613197486791801</v>
      </c>
      <c r="I14" s="18">
        <f t="shared" si="1"/>
        <v>0.87756279679499261</v>
      </c>
    </row>
    <row r="15" spans="1:9" ht="15.75">
      <c r="A15" s="167">
        <f t="shared" si="2"/>
        <v>10</v>
      </c>
      <c r="B15" s="168" t="s">
        <v>26</v>
      </c>
      <c r="C15" s="169">
        <v>63825838.810000002</v>
      </c>
      <c r="D15" s="170">
        <v>0</v>
      </c>
      <c r="E15" s="170">
        <v>0</v>
      </c>
      <c r="F15" s="170">
        <v>0</v>
      </c>
      <c r="G15" s="166">
        <f t="shared" si="3"/>
        <v>63825838.810000002</v>
      </c>
      <c r="H15" s="18">
        <f t="shared" si="0"/>
        <v>1.5022496139549755</v>
      </c>
      <c r="I15" s="18">
        <f t="shared" si="1"/>
        <v>0.28902125817605123</v>
      </c>
    </row>
    <row r="16" spans="1:9" ht="15.75">
      <c r="A16" s="167">
        <f t="shared" si="2"/>
        <v>11</v>
      </c>
      <c r="B16" s="168" t="s">
        <v>28</v>
      </c>
      <c r="C16" s="169">
        <v>67901721.069999993</v>
      </c>
      <c r="D16" s="170">
        <v>0</v>
      </c>
      <c r="E16" s="170">
        <v>0</v>
      </c>
      <c r="F16" s="170">
        <v>0</v>
      </c>
      <c r="G16" s="166">
        <f t="shared" si="3"/>
        <v>67901721.069999993</v>
      </c>
      <c r="H16" s="18">
        <f t="shared" si="0"/>
        <v>1.5981824315374933</v>
      </c>
      <c r="I16" s="18">
        <f t="shared" si="1"/>
        <v>0.30747799358174521</v>
      </c>
    </row>
    <row r="17" spans="1:9" ht="15.75">
      <c r="A17" s="167">
        <f t="shared" si="2"/>
        <v>12</v>
      </c>
      <c r="B17" s="168" t="s">
        <v>30</v>
      </c>
      <c r="C17" s="169">
        <v>279029896.20999998</v>
      </c>
      <c r="D17" s="170">
        <v>0</v>
      </c>
      <c r="E17" s="170">
        <v>0</v>
      </c>
      <c r="F17" s="170">
        <v>0</v>
      </c>
      <c r="G17" s="166">
        <f t="shared" si="3"/>
        <v>279029896.20999998</v>
      </c>
      <c r="H17" s="18">
        <f t="shared" si="0"/>
        <v>6.5674429303026249</v>
      </c>
      <c r="I17" s="18">
        <f t="shared" si="1"/>
        <v>1.2635254494878949</v>
      </c>
    </row>
    <row r="18" spans="1:9" ht="15.75">
      <c r="A18" s="167">
        <f t="shared" si="2"/>
        <v>13</v>
      </c>
      <c r="B18" s="168" t="s">
        <v>32</v>
      </c>
      <c r="C18" s="169">
        <v>97994770.659999996</v>
      </c>
      <c r="D18" s="170">
        <v>0</v>
      </c>
      <c r="E18" s="170">
        <v>0</v>
      </c>
      <c r="F18" s="170">
        <v>0</v>
      </c>
      <c r="G18" s="166">
        <f t="shared" si="3"/>
        <v>97994770.659999996</v>
      </c>
      <c r="H18" s="18">
        <f t="shared" si="0"/>
        <v>2.3064735088217381</v>
      </c>
      <c r="I18" s="18">
        <f t="shared" si="1"/>
        <v>0.4437477429029778</v>
      </c>
    </row>
    <row r="19" spans="1:9" ht="15.75">
      <c r="A19" s="167">
        <f t="shared" si="2"/>
        <v>14</v>
      </c>
      <c r="B19" s="168" t="s">
        <v>34</v>
      </c>
      <c r="C19" s="169">
        <f>127952029.92-D19</f>
        <v>121452029.92</v>
      </c>
      <c r="D19" s="170">
        <v>6500000</v>
      </c>
      <c r="E19" s="170">
        <v>0</v>
      </c>
      <c r="F19" s="170">
        <v>0</v>
      </c>
      <c r="G19" s="166">
        <f t="shared" si="3"/>
        <v>127952029.92</v>
      </c>
      <c r="H19" s="18">
        <f t="shared" si="0"/>
        <v>3.0115685298594119</v>
      </c>
      <c r="I19" s="18">
        <f t="shared" si="1"/>
        <v>0.57940259561248597</v>
      </c>
    </row>
    <row r="20" spans="1:9" ht="15.75">
      <c r="A20" s="167">
        <f t="shared" si="2"/>
        <v>15</v>
      </c>
      <c r="B20" s="168" t="s">
        <v>36</v>
      </c>
      <c r="C20" s="171">
        <v>38500292.18</v>
      </c>
      <c r="D20" s="170">
        <v>0</v>
      </c>
      <c r="E20" s="170">
        <v>0</v>
      </c>
      <c r="F20" s="170">
        <v>0</v>
      </c>
      <c r="G20" s="166">
        <f t="shared" si="3"/>
        <v>38500292.18</v>
      </c>
      <c r="H20" s="18">
        <f t="shared" si="0"/>
        <v>0.90616982311397476</v>
      </c>
      <c r="I20" s="18">
        <f t="shared" si="1"/>
        <v>0.17434009632264769</v>
      </c>
    </row>
    <row r="21" spans="1:9" ht="15.75">
      <c r="A21" s="167">
        <f t="shared" si="2"/>
        <v>16</v>
      </c>
      <c r="B21" s="168" t="s">
        <v>38</v>
      </c>
      <c r="C21" s="169">
        <v>61277993.68</v>
      </c>
      <c r="D21" s="170">
        <v>0</v>
      </c>
      <c r="E21" s="170">
        <v>0</v>
      </c>
      <c r="F21" s="170">
        <v>0</v>
      </c>
      <c r="G21" s="166">
        <f t="shared" si="3"/>
        <v>61277993.68</v>
      </c>
      <c r="H21" s="18">
        <f t="shared" si="0"/>
        <v>1.4422817477377612</v>
      </c>
      <c r="I21" s="18">
        <f t="shared" si="1"/>
        <v>0.27748390247748494</v>
      </c>
    </row>
    <row r="22" spans="1:9" ht="15.75">
      <c r="A22" s="167">
        <f t="shared" si="2"/>
        <v>17</v>
      </c>
      <c r="B22" s="168" t="s">
        <v>40</v>
      </c>
      <c r="C22" s="169">
        <v>32800038.170000002</v>
      </c>
      <c r="D22" s="170">
        <v>0</v>
      </c>
      <c r="E22" s="170">
        <v>0</v>
      </c>
      <c r="F22" s="170">
        <v>0</v>
      </c>
      <c r="G22" s="166">
        <f t="shared" si="3"/>
        <v>32800038.170000002</v>
      </c>
      <c r="H22" s="18">
        <f t="shared" si="0"/>
        <v>0.77200465512520489</v>
      </c>
      <c r="I22" s="18">
        <f t="shared" si="1"/>
        <v>0.14852775109366251</v>
      </c>
    </row>
    <row r="23" spans="1:9" ht="15.75">
      <c r="A23" s="167">
        <f t="shared" si="2"/>
        <v>18</v>
      </c>
      <c r="B23" s="168" t="s">
        <v>42</v>
      </c>
      <c r="C23" s="169">
        <v>232965533.72999999</v>
      </c>
      <c r="D23" s="170">
        <v>0</v>
      </c>
      <c r="E23" s="170">
        <v>0</v>
      </c>
      <c r="F23" s="170">
        <v>0</v>
      </c>
      <c r="G23" s="166">
        <f t="shared" si="3"/>
        <v>232965533.72999999</v>
      </c>
      <c r="H23" s="18">
        <f t="shared" si="0"/>
        <v>5.4832398545128864</v>
      </c>
      <c r="I23" s="18">
        <f t="shared" si="1"/>
        <v>1.0549331262333612</v>
      </c>
    </row>
    <row r="24" spans="1:9" ht="15.75">
      <c r="A24" s="167">
        <f t="shared" si="2"/>
        <v>19</v>
      </c>
      <c r="B24" s="168" t="s">
        <v>44</v>
      </c>
      <c r="C24" s="169">
        <v>65047427.460000001</v>
      </c>
      <c r="D24" s="170">
        <v>0</v>
      </c>
      <c r="E24" s="170">
        <v>0</v>
      </c>
      <c r="F24" s="170">
        <v>0</v>
      </c>
      <c r="G24" s="166">
        <f t="shared" si="3"/>
        <v>65047427.460000001</v>
      </c>
      <c r="H24" s="18">
        <f t="shared" si="0"/>
        <v>1.5310017794116206</v>
      </c>
      <c r="I24" s="18">
        <f t="shared" si="1"/>
        <v>0.29455295341389376</v>
      </c>
    </row>
    <row r="25" spans="1:9" ht="15.75">
      <c r="A25" s="167">
        <f t="shared" si="2"/>
        <v>20</v>
      </c>
      <c r="B25" s="168" t="s">
        <v>46</v>
      </c>
      <c r="C25" s="169">
        <v>64757964.399999999</v>
      </c>
      <c r="D25" s="170">
        <v>0</v>
      </c>
      <c r="E25" s="170">
        <v>0</v>
      </c>
      <c r="F25" s="170">
        <v>0</v>
      </c>
      <c r="G25" s="166">
        <f t="shared" si="3"/>
        <v>64757964.399999999</v>
      </c>
      <c r="H25" s="18">
        <f t="shared" si="0"/>
        <v>1.5241887742361822</v>
      </c>
      <c r="I25" s="18">
        <f t="shared" si="1"/>
        <v>0.2932421836793081</v>
      </c>
    </row>
    <row r="26" spans="1:9" ht="15.75">
      <c r="A26" s="167">
        <f t="shared" si="2"/>
        <v>21</v>
      </c>
      <c r="B26" s="168" t="s">
        <v>48</v>
      </c>
      <c r="C26" s="169">
        <v>46759780.420000002</v>
      </c>
      <c r="D26" s="170">
        <v>0</v>
      </c>
      <c r="E26" s="170">
        <v>0</v>
      </c>
      <c r="F26" s="170">
        <v>0</v>
      </c>
      <c r="G26" s="166">
        <f t="shared" si="3"/>
        <v>46759780.420000002</v>
      </c>
      <c r="H26" s="18">
        <f t="shared" si="0"/>
        <v>1.1005709191487933</v>
      </c>
      <c r="I26" s="18">
        <f t="shared" si="1"/>
        <v>0.21174137028195031</v>
      </c>
    </row>
    <row r="27" spans="1:9" ht="15.75">
      <c r="A27" s="167">
        <f t="shared" si="2"/>
        <v>22</v>
      </c>
      <c r="B27" s="168" t="s">
        <v>50</v>
      </c>
      <c r="C27" s="169">
        <v>32371905.620000001</v>
      </c>
      <c r="D27" s="170">
        <v>0</v>
      </c>
      <c r="E27" s="170">
        <v>0</v>
      </c>
      <c r="F27" s="170">
        <v>0</v>
      </c>
      <c r="G27" s="166">
        <f t="shared" si="3"/>
        <v>32371905.620000001</v>
      </c>
      <c r="H27" s="18">
        <f t="shared" si="0"/>
        <v>0.76192782777831081</v>
      </c>
      <c r="I27" s="18">
        <f t="shared" si="1"/>
        <v>0.14658904710521239</v>
      </c>
    </row>
    <row r="28" spans="1:9" ht="15.75">
      <c r="A28" s="167">
        <f t="shared" si="2"/>
        <v>23</v>
      </c>
      <c r="B28" s="168" t="s">
        <v>52</v>
      </c>
      <c r="C28" s="169">
        <v>49871457.189999998</v>
      </c>
      <c r="D28" s="170">
        <v>0</v>
      </c>
      <c r="E28" s="170"/>
      <c r="F28" s="170">
        <v>0</v>
      </c>
      <c r="G28" s="166">
        <f t="shared" si="3"/>
        <v>49871457.189999998</v>
      </c>
      <c r="H28" s="18">
        <f t="shared" si="0"/>
        <v>1.1738095214709734</v>
      </c>
      <c r="I28" s="18">
        <f t="shared" si="1"/>
        <v>0.22583191342043993</v>
      </c>
    </row>
    <row r="29" spans="1:9" ht="15.75">
      <c r="A29" s="167">
        <f t="shared" si="2"/>
        <v>24</v>
      </c>
      <c r="B29" s="168" t="s">
        <v>54</v>
      </c>
      <c r="C29" s="169">
        <f>1451639937.86-D29</f>
        <v>1307809937.8599999</v>
      </c>
      <c r="D29" s="170">
        <v>143830000</v>
      </c>
      <c r="E29" s="170">
        <v>0</v>
      </c>
      <c r="F29" s="170">
        <v>0</v>
      </c>
      <c r="G29" s="166">
        <f t="shared" si="3"/>
        <v>1451639937.8599999</v>
      </c>
      <c r="H29" s="18">
        <f t="shared" si="0"/>
        <v>34.166813580680142</v>
      </c>
      <c r="I29" s="18">
        <f t="shared" si="1"/>
        <v>6.5734318432986676</v>
      </c>
    </row>
    <row r="30" spans="1:9" ht="15.75">
      <c r="A30" s="167">
        <f t="shared" si="2"/>
        <v>25</v>
      </c>
      <c r="B30" s="168" t="s">
        <v>56</v>
      </c>
      <c r="C30" s="169">
        <v>61495066.439999998</v>
      </c>
      <c r="D30" s="170">
        <v>0</v>
      </c>
      <c r="E30" s="170">
        <v>0</v>
      </c>
      <c r="F30" s="170">
        <v>0</v>
      </c>
      <c r="G30" s="166">
        <f t="shared" si="3"/>
        <v>61495066.439999998</v>
      </c>
      <c r="H30" s="18">
        <f t="shared" si="0"/>
        <v>1.447390924146408</v>
      </c>
      <c r="I30" s="18">
        <f t="shared" si="1"/>
        <v>0.27846686867707865</v>
      </c>
    </row>
    <row r="31" spans="1:9" ht="15.75">
      <c r="A31" s="167">
        <f t="shared" si="2"/>
        <v>26</v>
      </c>
      <c r="B31" s="168" t="s">
        <v>58</v>
      </c>
      <c r="C31" s="169">
        <f>55747995.99-D31</f>
        <v>49247995.990000002</v>
      </c>
      <c r="D31" s="170">
        <v>6500000</v>
      </c>
      <c r="E31" s="170">
        <v>0</v>
      </c>
      <c r="F31" s="170">
        <v>0</v>
      </c>
      <c r="G31" s="166">
        <f t="shared" si="3"/>
        <v>55747995.990000002</v>
      </c>
      <c r="H31" s="18">
        <f t="shared" si="0"/>
        <v>1.3121238516589584</v>
      </c>
      <c r="I31" s="18">
        <f t="shared" si="1"/>
        <v>0.25244252550737856</v>
      </c>
    </row>
    <row r="32" spans="1:9" ht="15.75">
      <c r="A32" s="167">
        <f t="shared" si="2"/>
        <v>27</v>
      </c>
      <c r="B32" s="168" t="s">
        <v>60</v>
      </c>
      <c r="C32" s="169">
        <f>105388666.18-D32</f>
        <v>100388666.18000001</v>
      </c>
      <c r="D32" s="170">
        <v>5000000</v>
      </c>
      <c r="E32" s="170">
        <v>0</v>
      </c>
      <c r="F32" s="170">
        <v>0</v>
      </c>
      <c r="G32" s="166">
        <f t="shared" si="3"/>
        <v>105388666.18000001</v>
      </c>
      <c r="H32" s="18">
        <f t="shared" si="0"/>
        <v>2.4805014087700448</v>
      </c>
      <c r="I32" s="18">
        <f t="shared" si="1"/>
        <v>0.47722937081192207</v>
      </c>
    </row>
    <row r="33" spans="1:9" ht="15.75">
      <c r="A33" s="167">
        <f t="shared" si="2"/>
        <v>28</v>
      </c>
      <c r="B33" s="168" t="s">
        <v>62</v>
      </c>
      <c r="C33" s="169">
        <v>81417458.579999998</v>
      </c>
      <c r="D33" s="170">
        <v>0</v>
      </c>
      <c r="E33" s="170">
        <v>0</v>
      </c>
      <c r="F33" s="170">
        <v>0</v>
      </c>
      <c r="G33" s="166">
        <f t="shared" si="3"/>
        <v>81417458.579999998</v>
      </c>
      <c r="H33" s="18">
        <f t="shared" si="0"/>
        <v>1.9162982892413978</v>
      </c>
      <c r="I33" s="18">
        <f t="shared" si="1"/>
        <v>0.36868103506383254</v>
      </c>
    </row>
    <row r="34" spans="1:9" ht="15.75">
      <c r="A34" s="167">
        <f t="shared" si="2"/>
        <v>29</v>
      </c>
      <c r="B34" s="168" t="s">
        <v>64</v>
      </c>
      <c r="C34" s="169">
        <f>101567066.28-D34</f>
        <v>89321077.280000001</v>
      </c>
      <c r="D34" s="170">
        <f>6950000+5295988.98+0.02</f>
        <v>12245989</v>
      </c>
      <c r="E34" s="170">
        <v>0</v>
      </c>
      <c r="F34" s="170">
        <v>0</v>
      </c>
      <c r="G34" s="166">
        <f t="shared" si="3"/>
        <v>101567066.28</v>
      </c>
      <c r="H34" s="18">
        <f t="shared" si="0"/>
        <v>2.3905535587847826</v>
      </c>
      <c r="I34" s="18">
        <f t="shared" si="1"/>
        <v>0.45992409708678583</v>
      </c>
    </row>
    <row r="35" spans="1:9" ht="15.75">
      <c r="A35" s="167">
        <f t="shared" si="2"/>
        <v>30</v>
      </c>
      <c r="B35" s="168" t="s">
        <v>66</v>
      </c>
      <c r="C35" s="169">
        <v>106334516.11</v>
      </c>
      <c r="D35" s="170">
        <v>0</v>
      </c>
      <c r="E35" s="170">
        <v>0</v>
      </c>
      <c r="F35" s="170">
        <v>0</v>
      </c>
      <c r="G35" s="166">
        <f t="shared" si="3"/>
        <v>106334516.11</v>
      </c>
      <c r="H35" s="18">
        <f t="shared" si="0"/>
        <v>2.5027635947231608</v>
      </c>
      <c r="I35" s="18">
        <f t="shared" si="1"/>
        <v>0.48151244396710785</v>
      </c>
    </row>
    <row r="36" spans="1:9" ht="15.75">
      <c r="A36" s="167">
        <f t="shared" si="2"/>
        <v>31</v>
      </c>
      <c r="B36" s="168" t="s">
        <v>68</v>
      </c>
      <c r="C36" s="169">
        <v>29696386.149999999</v>
      </c>
      <c r="D36" s="170">
        <v>0</v>
      </c>
      <c r="E36" s="170">
        <v>0</v>
      </c>
      <c r="F36" s="170">
        <v>0</v>
      </c>
      <c r="G36" s="166">
        <f t="shared" si="3"/>
        <v>29696386.149999999</v>
      </c>
      <c r="H36" s="18">
        <f t="shared" si="0"/>
        <v>0.69895492893554934</v>
      </c>
      <c r="I36" s="18">
        <f t="shared" si="1"/>
        <v>0.1344735462686959</v>
      </c>
    </row>
    <row r="37" spans="1:9" ht="15.75">
      <c r="A37" s="167">
        <f t="shared" si="2"/>
        <v>32</v>
      </c>
      <c r="B37" s="168" t="s">
        <v>70</v>
      </c>
      <c r="C37" s="169">
        <v>79520400.989999995</v>
      </c>
      <c r="D37" s="170">
        <v>0</v>
      </c>
      <c r="E37" s="170">
        <v>0</v>
      </c>
      <c r="F37" s="170">
        <v>0</v>
      </c>
      <c r="G37" s="166">
        <f t="shared" si="3"/>
        <v>79520400.989999995</v>
      </c>
      <c r="H37" s="18">
        <f t="shared" si="0"/>
        <v>1.8716478140520083</v>
      </c>
      <c r="I37" s="18">
        <f t="shared" si="1"/>
        <v>0.3600906274527958</v>
      </c>
    </row>
    <row r="38" spans="1:9" ht="15.75">
      <c r="A38" s="167">
        <f t="shared" si="2"/>
        <v>33</v>
      </c>
      <c r="B38" s="168" t="s">
        <v>72</v>
      </c>
      <c r="C38" s="169">
        <v>40225935.909999996</v>
      </c>
      <c r="D38" s="170">
        <v>0</v>
      </c>
      <c r="E38" s="170">
        <v>0</v>
      </c>
      <c r="F38" s="170">
        <v>0</v>
      </c>
      <c r="G38" s="166">
        <f t="shared" si="3"/>
        <v>40225935.909999996</v>
      </c>
      <c r="H38" s="18">
        <f t="shared" si="0"/>
        <v>0.94678578172179417</v>
      </c>
      <c r="I38" s="18">
        <f t="shared" si="1"/>
        <v>0.18215429400977734</v>
      </c>
    </row>
    <row r="39" spans="1:9" ht="15.75">
      <c r="A39" s="167">
        <f t="shared" si="2"/>
        <v>34</v>
      </c>
      <c r="B39" s="168" t="s">
        <v>74</v>
      </c>
      <c r="C39" s="169">
        <v>22113312.199999999</v>
      </c>
      <c r="D39" s="170">
        <v>0</v>
      </c>
      <c r="E39" s="170">
        <v>0</v>
      </c>
      <c r="F39" s="170">
        <v>0</v>
      </c>
      <c r="G39" s="166">
        <f t="shared" si="3"/>
        <v>22113312.199999999</v>
      </c>
      <c r="H39" s="18">
        <f t="shared" si="0"/>
        <v>0.52047439305272558</v>
      </c>
      <c r="I39" s="18">
        <f t="shared" si="1"/>
        <v>0.1001352654919197</v>
      </c>
    </row>
    <row r="40" spans="1:9" ht="15.75">
      <c r="A40" s="167">
        <f t="shared" si="2"/>
        <v>35</v>
      </c>
      <c r="B40" s="168" t="s">
        <v>76</v>
      </c>
      <c r="C40" s="169">
        <v>28496975.620000001</v>
      </c>
      <c r="D40" s="170">
        <v>0</v>
      </c>
      <c r="E40" s="170">
        <v>0</v>
      </c>
      <c r="F40" s="170">
        <v>0</v>
      </c>
      <c r="G40" s="166">
        <f t="shared" si="3"/>
        <v>28496975.620000001</v>
      </c>
      <c r="H40" s="18">
        <f t="shared" si="0"/>
        <v>0.6707247632336969</v>
      </c>
      <c r="I40" s="18">
        <f t="shared" si="1"/>
        <v>0.12904227976419849</v>
      </c>
    </row>
    <row r="41" spans="1:9" ht="15.75">
      <c r="A41" s="167">
        <f t="shared" si="2"/>
        <v>36</v>
      </c>
      <c r="B41" s="168" t="s">
        <v>78</v>
      </c>
      <c r="C41" s="169">
        <v>34244939.780000001</v>
      </c>
      <c r="D41" s="170">
        <v>0</v>
      </c>
      <c r="E41" s="170">
        <v>0</v>
      </c>
      <c r="F41" s="170">
        <v>0</v>
      </c>
      <c r="G41" s="166">
        <f t="shared" si="3"/>
        <v>34244939.780000001</v>
      </c>
      <c r="H41" s="18">
        <f t="shared" si="0"/>
        <v>0.80601287070521443</v>
      </c>
      <c r="I41" s="18">
        <f t="shared" si="1"/>
        <v>0.15507066990286072</v>
      </c>
    </row>
    <row r="42" spans="1:9" ht="15.75">
      <c r="A42" s="167">
        <f t="shared" si="2"/>
        <v>37</v>
      </c>
      <c r="B42" s="168" t="s">
        <v>80</v>
      </c>
      <c r="C42" s="169">
        <v>32833430.199999999</v>
      </c>
      <c r="D42" s="170">
        <v>0</v>
      </c>
      <c r="E42" s="170">
        <v>0</v>
      </c>
      <c r="F42" s="170">
        <v>0</v>
      </c>
      <c r="G42" s="166">
        <f t="shared" si="3"/>
        <v>32833430.199999999</v>
      </c>
      <c r="H42" s="18">
        <f t="shared" si="0"/>
        <v>0.77279059331437616</v>
      </c>
      <c r="I42" s="18">
        <f t="shared" si="1"/>
        <v>0.14867895954941632</v>
      </c>
    </row>
    <row r="43" spans="1:9" ht="16.5" thickBot="1">
      <c r="A43" s="172"/>
      <c r="B43" s="173" t="s">
        <v>526</v>
      </c>
      <c r="C43" s="174">
        <f>SUM(C5:C42)</f>
        <v>4024207999.1399994</v>
      </c>
      <c r="D43" s="174">
        <f>SUM(D5:D41)</f>
        <v>224475989</v>
      </c>
      <c r="E43" s="175">
        <v>0</v>
      </c>
      <c r="F43" s="175">
        <v>0</v>
      </c>
      <c r="G43" s="176">
        <f t="shared" si="3"/>
        <v>4248683988.1399994</v>
      </c>
      <c r="H43" s="18">
        <f t="shared" si="0"/>
        <v>100</v>
      </c>
      <c r="I43" s="18">
        <f t="shared" si="1"/>
        <v>19.239229984898738</v>
      </c>
    </row>
    <row r="44" spans="1:9" ht="16.5" thickBot="1">
      <c r="A44" s="538"/>
      <c r="B44" s="177" t="s">
        <v>499</v>
      </c>
      <c r="C44" s="178">
        <f>C45-C43</f>
        <v>6859488672.8600006</v>
      </c>
      <c r="D44" s="178">
        <f>D45-D43</f>
        <v>50500000</v>
      </c>
      <c r="E44" s="178">
        <f>2399744253-D45</f>
        <v>2124768264</v>
      </c>
      <c r="F44" s="178">
        <v>8800000000</v>
      </c>
      <c r="G44" s="178">
        <f>G45-G43</f>
        <v>17834756936.860001</v>
      </c>
      <c r="H44" s="24" t="s">
        <v>8</v>
      </c>
      <c r="I44" s="18">
        <f t="shared" si="1"/>
        <v>80.760770015101258</v>
      </c>
    </row>
    <row r="45" spans="1:9" ht="16.5" thickBot="1">
      <c r="A45" s="539"/>
      <c r="B45" s="177" t="s">
        <v>527</v>
      </c>
      <c r="C45" s="178">
        <v>10883696672</v>
      </c>
      <c r="D45" s="178">
        <v>274975989</v>
      </c>
      <c r="E45" s="178">
        <f>E44</f>
        <v>2124768264</v>
      </c>
      <c r="F45" s="178">
        <f>F43+F44</f>
        <v>8800000000</v>
      </c>
      <c r="G45" s="178">
        <f>C45+D45+E45+F45</f>
        <v>22083440925</v>
      </c>
      <c r="H45" s="24" t="s">
        <v>8</v>
      </c>
      <c r="I45" s="18">
        <f t="shared" si="1"/>
        <v>100</v>
      </c>
    </row>
    <row r="46" spans="1:9" ht="15.75">
      <c r="A46" s="179"/>
      <c r="B46" s="180" t="s">
        <v>528</v>
      </c>
      <c r="C46" s="181"/>
      <c r="D46" s="181"/>
      <c r="E46" s="181"/>
      <c r="F46" s="182"/>
      <c r="G46" s="183"/>
    </row>
    <row r="47" spans="1:9" ht="31.5">
      <c r="A47" s="167"/>
      <c r="B47" s="184" t="s">
        <v>529</v>
      </c>
      <c r="C47" s="185"/>
      <c r="D47" s="185"/>
      <c r="E47" s="185"/>
      <c r="F47" s="186"/>
      <c r="G47" s="187"/>
    </row>
    <row r="48" spans="1:9" ht="15.75">
      <c r="A48" s="188" t="s">
        <v>530</v>
      </c>
      <c r="B48" s="189"/>
      <c r="C48" s="190"/>
      <c r="D48" s="190"/>
      <c r="E48" s="190"/>
      <c r="F48" s="191"/>
      <c r="G48" s="198">
        <f>G43/G45</f>
        <v>0.1923922998489874</v>
      </c>
    </row>
    <row r="49" spans="1:7" ht="16.5" thickBot="1">
      <c r="A49" s="192" t="s">
        <v>531</v>
      </c>
      <c r="B49" s="193"/>
      <c r="C49" s="194"/>
      <c r="D49" s="195"/>
      <c r="E49" s="195"/>
      <c r="F49" s="196"/>
      <c r="G49" s="199">
        <f>G44/G45</f>
        <v>0.80760770015101258</v>
      </c>
    </row>
  </sheetData>
  <mergeCells count="2">
    <mergeCell ref="A1:G1"/>
    <mergeCell ref="A44:A4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1"/>
  <sheetViews>
    <sheetView workbookViewId="0">
      <selection activeCell="F19" sqref="F19"/>
    </sheetView>
  </sheetViews>
  <sheetFormatPr defaultRowHeight="12.75"/>
  <cols>
    <col min="2" max="2" width="17.7109375" customWidth="1"/>
    <col min="3" max="3" width="23.5703125" customWidth="1"/>
    <col min="4" max="4" width="19.7109375" style="49" customWidth="1"/>
    <col min="6" max="6" width="26" customWidth="1"/>
  </cols>
  <sheetData>
    <row r="1" spans="1:6" ht="15.75">
      <c r="A1" s="91" t="s">
        <v>490</v>
      </c>
      <c r="B1" s="50"/>
      <c r="C1" s="50"/>
      <c r="D1" s="83"/>
    </row>
    <row r="2" spans="1:6" ht="14.25">
      <c r="A2" s="50"/>
      <c r="B2" s="58"/>
      <c r="C2" s="50"/>
      <c r="D2" s="83"/>
    </row>
    <row r="3" spans="1:6">
      <c r="A3" s="59" t="s">
        <v>313</v>
      </c>
      <c r="B3" s="60" t="s">
        <v>314</v>
      </c>
      <c r="C3" s="50" t="s">
        <v>315</v>
      </c>
      <c r="D3" s="83" t="s">
        <v>316</v>
      </c>
    </row>
    <row r="4" spans="1:6">
      <c r="A4" s="61">
        <v>1</v>
      </c>
      <c r="B4" s="62" t="s">
        <v>317</v>
      </c>
      <c r="C4" s="63">
        <v>24202240000</v>
      </c>
      <c r="D4" s="84">
        <v>1.9599999999999999E-2</v>
      </c>
      <c r="F4" s="77"/>
    </row>
    <row r="5" spans="1:6">
      <c r="A5" s="61">
        <v>2</v>
      </c>
      <c r="B5" s="62" t="s">
        <v>318</v>
      </c>
      <c r="C5" s="63">
        <v>25954200000</v>
      </c>
      <c r="D5" s="84">
        <v>2.1000000000000001E-2</v>
      </c>
      <c r="F5" s="77"/>
    </row>
    <row r="6" spans="1:6">
      <c r="A6" s="61">
        <v>3</v>
      </c>
      <c r="B6" s="50" t="s">
        <v>319</v>
      </c>
      <c r="C6" s="63">
        <v>41253910000</v>
      </c>
      <c r="D6" s="84">
        <v>3.3500000000000002E-2</v>
      </c>
      <c r="F6" s="77"/>
    </row>
    <row r="7" spans="1:6">
      <c r="A7" s="61">
        <v>4</v>
      </c>
      <c r="B7" s="62" t="s">
        <v>320</v>
      </c>
      <c r="C7" s="63">
        <v>6403320000</v>
      </c>
      <c r="D7" s="85" t="s">
        <v>321</v>
      </c>
      <c r="F7" s="77"/>
    </row>
    <row r="8" spans="1:6">
      <c r="A8" s="61">
        <v>5</v>
      </c>
      <c r="B8" s="62" t="s">
        <v>322</v>
      </c>
      <c r="C8" s="63">
        <v>18345730000</v>
      </c>
      <c r="D8" s="84">
        <v>1.49E-2</v>
      </c>
      <c r="F8" s="77"/>
    </row>
    <row r="9" spans="1:6">
      <c r="A9" s="61">
        <v>6</v>
      </c>
      <c r="B9" s="62" t="s">
        <v>323</v>
      </c>
      <c r="C9" s="63">
        <v>162822650000</v>
      </c>
      <c r="D9" s="84">
        <v>0.13200000000000001</v>
      </c>
      <c r="F9" s="77"/>
    </row>
    <row r="10" spans="1:6">
      <c r="A10" s="61">
        <v>7</v>
      </c>
      <c r="B10" s="62" t="s">
        <v>324</v>
      </c>
      <c r="C10" s="63">
        <v>16631140000</v>
      </c>
      <c r="D10" s="84">
        <v>1.35E-2</v>
      </c>
      <c r="F10" s="77"/>
    </row>
    <row r="11" spans="1:6">
      <c r="A11" s="61">
        <v>8</v>
      </c>
      <c r="B11" s="62" t="s">
        <v>325</v>
      </c>
      <c r="C11" s="63">
        <v>1684560000</v>
      </c>
      <c r="D11" s="85" t="s">
        <v>326</v>
      </c>
      <c r="F11" s="77"/>
    </row>
    <row r="12" spans="1:6">
      <c r="A12" s="61">
        <v>9</v>
      </c>
      <c r="B12" s="50" t="s">
        <v>327</v>
      </c>
      <c r="C12" s="63">
        <v>90750050000</v>
      </c>
      <c r="D12" s="84">
        <v>7.3599999999999999E-2</v>
      </c>
      <c r="F12" s="77"/>
    </row>
    <row r="13" spans="1:6">
      <c r="A13" s="61">
        <v>10</v>
      </c>
      <c r="B13" s="62" t="s">
        <v>328</v>
      </c>
      <c r="C13" s="63">
        <v>90843570000</v>
      </c>
      <c r="D13" s="84">
        <v>7.3700000000000002E-2</v>
      </c>
      <c r="F13" s="77"/>
    </row>
    <row r="14" spans="1:6">
      <c r="A14" s="61">
        <v>11</v>
      </c>
      <c r="B14" s="62" t="s">
        <v>329</v>
      </c>
      <c r="C14" s="63">
        <v>40239940000</v>
      </c>
      <c r="D14" s="84">
        <v>3.2599999999999997E-2</v>
      </c>
      <c r="F14" s="77"/>
    </row>
    <row r="15" spans="1:6">
      <c r="A15" s="61">
        <v>12</v>
      </c>
      <c r="B15" s="62" t="s">
        <v>330</v>
      </c>
      <c r="C15" s="63">
        <v>39044300000</v>
      </c>
      <c r="D15" s="84">
        <v>3.1699999999999999E-2</v>
      </c>
      <c r="F15" s="77"/>
    </row>
    <row r="16" spans="1:6">
      <c r="A16" s="61">
        <v>13</v>
      </c>
      <c r="B16" s="62" t="s">
        <v>331</v>
      </c>
      <c r="C16" s="63">
        <v>23667510000</v>
      </c>
      <c r="D16" s="84">
        <v>1.9199999999999998E-2</v>
      </c>
      <c r="F16" s="77"/>
    </row>
    <row r="17" spans="1:6">
      <c r="A17" s="61">
        <v>14</v>
      </c>
      <c r="B17" s="62" t="s">
        <v>332</v>
      </c>
      <c r="C17" s="63">
        <v>10887170000</v>
      </c>
      <c r="D17" s="85" t="s">
        <v>333</v>
      </c>
      <c r="F17" s="77"/>
    </row>
    <row r="18" spans="1:6">
      <c r="A18" s="61">
        <v>15</v>
      </c>
      <c r="B18" s="62" t="s">
        <v>334</v>
      </c>
      <c r="C18" s="63">
        <v>7170420000</v>
      </c>
      <c r="D18" s="85" t="s">
        <v>335</v>
      </c>
      <c r="F18" s="77"/>
    </row>
    <row r="19" spans="1:6">
      <c r="A19" s="61">
        <v>16</v>
      </c>
      <c r="B19" s="62" t="s">
        <v>336</v>
      </c>
      <c r="C19" s="63">
        <v>25419400000</v>
      </c>
      <c r="D19" s="84">
        <v>2.06E-2</v>
      </c>
      <c r="F19" s="77"/>
    </row>
    <row r="20" spans="1:6">
      <c r="A20" s="61">
        <v>17</v>
      </c>
      <c r="B20" s="62" t="s">
        <v>337</v>
      </c>
      <c r="C20" s="63">
        <v>1590540000</v>
      </c>
      <c r="D20" s="85" t="s">
        <v>338</v>
      </c>
      <c r="F20" s="77"/>
    </row>
    <row r="21" spans="1:6">
      <c r="A21" s="61">
        <v>18</v>
      </c>
      <c r="B21" s="62" t="s">
        <v>339</v>
      </c>
      <c r="C21" s="63">
        <v>34771710000</v>
      </c>
      <c r="D21" s="84">
        <v>2.8199999999999999E-2</v>
      </c>
      <c r="F21" s="77"/>
    </row>
    <row r="22" spans="1:6">
      <c r="A22" s="61">
        <v>19</v>
      </c>
      <c r="B22" s="62" t="s">
        <v>340</v>
      </c>
      <c r="C22" s="63">
        <v>5867290000</v>
      </c>
      <c r="D22" s="85" t="s">
        <v>341</v>
      </c>
      <c r="F22" s="77"/>
    </row>
    <row r="23" spans="1:6">
      <c r="A23" s="61">
        <v>20</v>
      </c>
      <c r="B23" s="62" t="s">
        <v>342</v>
      </c>
      <c r="C23" s="63">
        <v>2059880000</v>
      </c>
      <c r="D23" s="85" t="s">
        <v>343</v>
      </c>
      <c r="F23" s="77"/>
    </row>
    <row r="24" spans="1:6">
      <c r="A24" s="61">
        <v>21</v>
      </c>
      <c r="B24" s="62" t="s">
        <v>344</v>
      </c>
      <c r="C24" s="63">
        <v>7291050000</v>
      </c>
      <c r="D24" s="85" t="s">
        <v>345</v>
      </c>
      <c r="F24" s="77"/>
    </row>
    <row r="25" spans="1:6">
      <c r="A25" s="61">
        <v>22</v>
      </c>
      <c r="B25" s="62" t="s">
        <v>346</v>
      </c>
      <c r="C25" s="63">
        <v>34122120000.000004</v>
      </c>
      <c r="D25" s="84">
        <v>2.7699999999999999E-2</v>
      </c>
      <c r="F25" s="77"/>
    </row>
    <row r="26" spans="1:6">
      <c r="A26" s="61">
        <v>23</v>
      </c>
      <c r="B26" s="62" t="s">
        <v>347</v>
      </c>
      <c r="C26" s="63">
        <v>25254470000</v>
      </c>
      <c r="D26" s="84">
        <v>2.0500000000000001E-2</v>
      </c>
      <c r="F26" s="77"/>
    </row>
    <row r="27" spans="1:6">
      <c r="A27" s="61">
        <v>24</v>
      </c>
      <c r="B27" s="62" t="s">
        <v>348</v>
      </c>
      <c r="C27" s="63">
        <v>157536160000</v>
      </c>
      <c r="D27" s="84">
        <v>0.12770000000000001</v>
      </c>
      <c r="F27" s="77"/>
    </row>
    <row r="28" spans="1:6">
      <c r="A28" s="61">
        <v>25</v>
      </c>
      <c r="B28" s="62" t="s">
        <v>349</v>
      </c>
      <c r="C28" s="63">
        <v>5336060000</v>
      </c>
      <c r="D28" s="85" t="s">
        <v>350</v>
      </c>
      <c r="F28" s="77"/>
    </row>
    <row r="29" spans="1:6">
      <c r="A29" s="61">
        <v>26</v>
      </c>
      <c r="B29" s="62" t="s">
        <v>351</v>
      </c>
      <c r="C29" s="63">
        <v>16975509999.999998</v>
      </c>
      <c r="D29" s="84">
        <v>1.38E-2</v>
      </c>
      <c r="F29" s="77"/>
    </row>
    <row r="30" spans="1:6">
      <c r="A30" s="61">
        <v>27</v>
      </c>
      <c r="B30" s="62" t="s">
        <v>352</v>
      </c>
      <c r="C30" s="63">
        <v>30143970000</v>
      </c>
      <c r="D30" s="84">
        <v>2.4400000000000002E-2</v>
      </c>
      <c r="F30" s="77"/>
    </row>
    <row r="31" spans="1:6">
      <c r="A31" s="61">
        <v>28</v>
      </c>
      <c r="B31" s="62" t="s">
        <v>353</v>
      </c>
      <c r="C31" s="63">
        <v>48369860000</v>
      </c>
      <c r="D31" s="84">
        <v>3.9199999999999999E-2</v>
      </c>
      <c r="F31" s="77"/>
    </row>
    <row r="32" spans="1:6">
      <c r="A32" s="61">
        <v>29</v>
      </c>
      <c r="B32" s="62" t="s">
        <v>354</v>
      </c>
      <c r="C32" s="63">
        <v>5463640000</v>
      </c>
      <c r="D32" s="85" t="s">
        <v>355</v>
      </c>
      <c r="F32" s="77"/>
    </row>
    <row r="33" spans="1:6">
      <c r="A33" s="61">
        <v>30</v>
      </c>
      <c r="B33" s="62" t="s">
        <v>356</v>
      </c>
      <c r="C33" s="63">
        <v>4808390000</v>
      </c>
      <c r="D33" s="85" t="s">
        <v>357</v>
      </c>
      <c r="F33" s="77"/>
    </row>
    <row r="34" spans="1:6">
      <c r="A34" s="61">
        <v>31</v>
      </c>
      <c r="B34" s="62" t="s">
        <v>358</v>
      </c>
      <c r="C34" s="63">
        <v>20908120000</v>
      </c>
      <c r="D34" s="84">
        <v>1.7000000000000001E-2</v>
      </c>
      <c r="F34" s="77"/>
    </row>
    <row r="35" spans="1:6">
      <c r="A35" s="61">
        <v>32</v>
      </c>
      <c r="B35" s="62" t="s">
        <v>359</v>
      </c>
      <c r="C35" s="63">
        <v>83978390000</v>
      </c>
      <c r="D35" s="84">
        <v>6.8099999999999994E-2</v>
      </c>
      <c r="F35" s="77"/>
    </row>
    <row r="36" spans="1:6">
      <c r="A36" s="61">
        <v>33</v>
      </c>
      <c r="B36" s="62" t="s">
        <v>360</v>
      </c>
      <c r="C36" s="63">
        <v>4902050000</v>
      </c>
      <c r="D36" s="85" t="s">
        <v>361</v>
      </c>
      <c r="F36" s="77"/>
    </row>
    <row r="37" spans="1:6">
      <c r="A37" s="61">
        <v>34</v>
      </c>
      <c r="B37" s="62" t="s">
        <v>362</v>
      </c>
      <c r="C37" s="63">
        <v>17974660000</v>
      </c>
      <c r="D37" s="84">
        <v>1.46E-2</v>
      </c>
      <c r="F37" s="77"/>
    </row>
    <row r="38" spans="1:6">
      <c r="A38" s="61">
        <v>35</v>
      </c>
      <c r="B38" s="62" t="s">
        <v>363</v>
      </c>
      <c r="C38" s="63">
        <v>2088400000</v>
      </c>
      <c r="D38" s="85" t="s">
        <v>343</v>
      </c>
      <c r="F38" s="77"/>
    </row>
    <row r="39" spans="1:6">
      <c r="A39" s="61">
        <v>36</v>
      </c>
      <c r="B39" s="62" t="s">
        <v>364</v>
      </c>
      <c r="C39" s="63">
        <v>12968380000</v>
      </c>
      <c r="D39" s="84">
        <v>1.0500000000000001E-2</v>
      </c>
      <c r="F39" s="77"/>
    </row>
    <row r="40" spans="1:6">
      <c r="A40" s="61">
        <v>37</v>
      </c>
      <c r="B40" s="62" t="s">
        <v>365</v>
      </c>
      <c r="C40" s="63">
        <v>85563890000</v>
      </c>
      <c r="D40" s="84">
        <v>6.9400000000000003E-2</v>
      </c>
      <c r="F40" s="77"/>
    </row>
    <row r="41" spans="1:6">
      <c r="A41" s="50"/>
      <c r="B41" s="64" t="s">
        <v>366</v>
      </c>
      <c r="C41" s="65">
        <v>1233294650000</v>
      </c>
      <c r="D41" s="86">
        <v>1</v>
      </c>
      <c r="F41" s="77"/>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1"/>
  <sheetViews>
    <sheetView workbookViewId="0">
      <selection activeCell="F19" sqref="F19"/>
    </sheetView>
  </sheetViews>
  <sheetFormatPr defaultRowHeight="12.75"/>
  <cols>
    <col min="2" max="2" width="20" customWidth="1"/>
    <col min="3" max="3" width="22.42578125" customWidth="1"/>
    <col min="4" max="4" width="22" style="30" customWidth="1"/>
    <col min="6" max="6" width="21.5703125" customWidth="1"/>
  </cols>
  <sheetData>
    <row r="1" spans="1:6" ht="15.75">
      <c r="A1" s="50"/>
      <c r="B1" s="90" t="s">
        <v>488</v>
      </c>
      <c r="C1" s="50"/>
      <c r="D1" s="82"/>
    </row>
    <row r="2" spans="1:6" ht="15">
      <c r="A2" s="51" t="s">
        <v>258</v>
      </c>
      <c r="B2" s="51" t="s">
        <v>259</v>
      </c>
      <c r="C2" s="50" t="s">
        <v>260</v>
      </c>
      <c r="D2" s="82" t="s">
        <v>261</v>
      </c>
    </row>
    <row r="3" spans="1:6" ht="15">
      <c r="A3" s="52">
        <v>1</v>
      </c>
      <c r="B3" s="53" t="s">
        <v>262</v>
      </c>
      <c r="C3" s="54">
        <v>8663790000</v>
      </c>
      <c r="D3" s="87" t="s">
        <v>263</v>
      </c>
      <c r="F3" s="77"/>
    </row>
    <row r="4" spans="1:6" ht="15">
      <c r="A4" s="52">
        <v>2</v>
      </c>
      <c r="B4" s="53" t="s">
        <v>264</v>
      </c>
      <c r="C4" s="54">
        <v>24284060000</v>
      </c>
      <c r="D4" s="88">
        <v>1.5699999999999999E-2</v>
      </c>
      <c r="F4" s="77"/>
    </row>
    <row r="5" spans="1:6" ht="15">
      <c r="A5" s="52">
        <v>3</v>
      </c>
      <c r="B5" s="50" t="s">
        <v>265</v>
      </c>
      <c r="C5" s="54">
        <v>108889390000</v>
      </c>
      <c r="D5" s="88">
        <v>7.0199999999999999E-2</v>
      </c>
      <c r="F5" s="77"/>
    </row>
    <row r="6" spans="1:6" ht="15">
      <c r="A6" s="52">
        <v>4</v>
      </c>
      <c r="B6" s="53" t="s">
        <v>266</v>
      </c>
      <c r="C6" s="54">
        <v>14299990000</v>
      </c>
      <c r="D6" s="87" t="s">
        <v>267</v>
      </c>
      <c r="F6" s="77"/>
    </row>
    <row r="7" spans="1:6" ht="15">
      <c r="A7" s="52">
        <v>5</v>
      </c>
      <c r="B7" s="53" t="s">
        <v>268</v>
      </c>
      <c r="C7" s="54">
        <v>18807270000</v>
      </c>
      <c r="D7" s="88">
        <v>1.21E-2</v>
      </c>
      <c r="F7" s="77"/>
    </row>
    <row r="8" spans="1:6" ht="15">
      <c r="A8" s="52">
        <v>6</v>
      </c>
      <c r="B8" s="53" t="s">
        <v>269</v>
      </c>
      <c r="C8" s="54">
        <v>222401770000</v>
      </c>
      <c r="D8" s="88">
        <v>0.14330000000000001</v>
      </c>
      <c r="F8" s="77"/>
    </row>
    <row r="9" spans="1:6" ht="15">
      <c r="A9" s="52">
        <v>7</v>
      </c>
      <c r="B9" s="53" t="s">
        <v>270</v>
      </c>
      <c r="C9" s="54">
        <v>24402440000</v>
      </c>
      <c r="D9" s="88">
        <v>1.5699999999999999E-2</v>
      </c>
      <c r="F9" s="77"/>
    </row>
    <row r="10" spans="1:6" ht="15">
      <c r="A10" s="52">
        <v>8</v>
      </c>
      <c r="B10" s="53" t="s">
        <v>271</v>
      </c>
      <c r="C10" s="54">
        <v>24423200000</v>
      </c>
      <c r="D10" s="88">
        <v>1.5699999999999999E-2</v>
      </c>
      <c r="F10" s="77"/>
    </row>
    <row r="11" spans="1:6" ht="15">
      <c r="A11" s="52">
        <v>9</v>
      </c>
      <c r="B11" s="53" t="s">
        <v>272</v>
      </c>
      <c r="C11" s="54">
        <v>90872910000</v>
      </c>
      <c r="D11" s="88">
        <v>5.8599999999999999E-2</v>
      </c>
      <c r="F11" s="77"/>
    </row>
    <row r="12" spans="1:6" ht="15">
      <c r="A12" s="52">
        <v>10</v>
      </c>
      <c r="B12" s="53" t="s">
        <v>273</v>
      </c>
      <c r="C12" s="54">
        <v>83684010000</v>
      </c>
      <c r="D12" s="88">
        <v>5.3900000000000003E-2</v>
      </c>
      <c r="F12" s="77"/>
    </row>
    <row r="13" spans="1:6" ht="15">
      <c r="A13" s="52">
        <v>11</v>
      </c>
      <c r="B13" s="53" t="s">
        <v>274</v>
      </c>
      <c r="C13" s="54">
        <v>28895750000</v>
      </c>
      <c r="D13" s="88">
        <v>1.8599999999999998E-2</v>
      </c>
      <c r="F13" s="77"/>
    </row>
    <row r="14" spans="1:6" ht="15">
      <c r="A14" s="52">
        <v>12</v>
      </c>
      <c r="B14" s="53" t="s">
        <v>275</v>
      </c>
      <c r="C14" s="54">
        <v>62274740000</v>
      </c>
      <c r="D14" s="88">
        <v>4.0099999999999997E-2</v>
      </c>
      <c r="F14" s="77"/>
    </row>
    <row r="15" spans="1:6" ht="15">
      <c r="A15" s="52">
        <v>13</v>
      </c>
      <c r="B15" s="53" t="s">
        <v>276</v>
      </c>
      <c r="C15" s="54">
        <v>39587700000</v>
      </c>
      <c r="D15" s="88">
        <v>2.5499999999999998E-2</v>
      </c>
      <c r="F15" s="77"/>
    </row>
    <row r="16" spans="1:6" ht="15">
      <c r="A16" s="52">
        <v>14</v>
      </c>
      <c r="B16" s="53" t="s">
        <v>277</v>
      </c>
      <c r="C16" s="54">
        <v>17354190000</v>
      </c>
      <c r="D16" s="88">
        <v>1.12E-2</v>
      </c>
      <c r="F16" s="77"/>
    </row>
    <row r="17" spans="1:6" ht="15">
      <c r="A17" s="52">
        <v>15</v>
      </c>
      <c r="B17" s="53" t="s">
        <v>278</v>
      </c>
      <c r="C17" s="54">
        <v>30243540000</v>
      </c>
      <c r="D17" s="88">
        <v>1.95E-2</v>
      </c>
      <c r="F17" s="77"/>
    </row>
    <row r="18" spans="1:6" ht="15">
      <c r="A18" s="52">
        <v>16</v>
      </c>
      <c r="B18" s="53" t="s">
        <v>279</v>
      </c>
      <c r="C18" s="54">
        <v>16700730000</v>
      </c>
      <c r="D18" s="88">
        <v>1.0800000000000001E-2</v>
      </c>
      <c r="F18" s="77"/>
    </row>
    <row r="19" spans="1:6" ht="15">
      <c r="A19" s="52">
        <v>17</v>
      </c>
      <c r="B19" s="53" t="s">
        <v>280</v>
      </c>
      <c r="C19" s="54">
        <v>2081429999.9999998</v>
      </c>
      <c r="D19" s="87" t="s">
        <v>281</v>
      </c>
      <c r="F19" s="77"/>
    </row>
    <row r="20" spans="1:6" ht="15">
      <c r="A20" s="52">
        <v>18</v>
      </c>
      <c r="B20" s="53" t="s">
        <v>282</v>
      </c>
      <c r="C20" s="54">
        <v>22855930000</v>
      </c>
      <c r="D20" s="88">
        <v>1.47E-2</v>
      </c>
      <c r="F20" s="77"/>
    </row>
    <row r="21" spans="1:6" ht="15">
      <c r="A21" s="52">
        <v>19</v>
      </c>
      <c r="B21" s="53" t="s">
        <v>283</v>
      </c>
      <c r="C21" s="54">
        <v>5867290000</v>
      </c>
      <c r="D21" s="87" t="s">
        <v>284</v>
      </c>
      <c r="F21" s="77"/>
    </row>
    <row r="22" spans="1:6" ht="15">
      <c r="A22" s="52">
        <v>20</v>
      </c>
      <c r="B22" s="53" t="s">
        <v>285</v>
      </c>
      <c r="C22" s="55">
        <v>918930000</v>
      </c>
      <c r="D22" s="87" t="s">
        <v>286</v>
      </c>
      <c r="F22" s="77"/>
    </row>
    <row r="23" spans="1:6" ht="15">
      <c r="A23" s="52">
        <v>21</v>
      </c>
      <c r="B23" s="53" t="s">
        <v>287</v>
      </c>
      <c r="C23" s="54">
        <v>2716010000</v>
      </c>
      <c r="D23" s="87" t="s">
        <v>288</v>
      </c>
      <c r="F23" s="77"/>
    </row>
    <row r="24" spans="1:6" ht="15">
      <c r="A24" s="52">
        <v>22</v>
      </c>
      <c r="B24" s="53" t="s">
        <v>289</v>
      </c>
      <c r="C24" s="54">
        <v>14979190000</v>
      </c>
      <c r="D24" s="87" t="s">
        <v>290</v>
      </c>
      <c r="F24" s="77"/>
    </row>
    <row r="25" spans="1:6" ht="15">
      <c r="A25" s="52">
        <v>23</v>
      </c>
      <c r="B25" s="53" t="s">
        <v>291</v>
      </c>
      <c r="C25" s="54">
        <v>29776560000</v>
      </c>
      <c r="D25" s="88">
        <v>1.9199999999999998E-2</v>
      </c>
      <c r="F25" s="77"/>
    </row>
    <row r="26" spans="1:6" ht="15">
      <c r="A26" s="52">
        <v>24</v>
      </c>
      <c r="B26" s="53" t="s">
        <v>292</v>
      </c>
      <c r="C26" s="54">
        <v>230432880000</v>
      </c>
      <c r="D26" s="88">
        <v>0.14849999999999999</v>
      </c>
      <c r="F26" s="77"/>
    </row>
    <row r="27" spans="1:6" ht="15">
      <c r="A27" s="52">
        <v>25</v>
      </c>
      <c r="B27" s="53" t="s">
        <v>293</v>
      </c>
      <c r="C27" s="54">
        <v>7096140000</v>
      </c>
      <c r="D27" s="87" t="s">
        <v>294</v>
      </c>
      <c r="F27" s="77"/>
    </row>
    <row r="28" spans="1:6" ht="15">
      <c r="A28" s="52">
        <v>26</v>
      </c>
      <c r="B28" s="53" t="s">
        <v>295</v>
      </c>
      <c r="C28" s="54">
        <v>17802500000</v>
      </c>
      <c r="D28" s="88">
        <v>1.15E-2</v>
      </c>
      <c r="F28" s="77"/>
    </row>
    <row r="29" spans="1:6" ht="15">
      <c r="A29" s="52">
        <v>27</v>
      </c>
      <c r="B29" s="53" t="s">
        <v>296</v>
      </c>
      <c r="C29" s="54">
        <v>45726560000</v>
      </c>
      <c r="D29" s="88">
        <v>2.9499999999999998E-2</v>
      </c>
      <c r="F29" s="77"/>
    </row>
    <row r="30" spans="1:6" ht="15">
      <c r="A30" s="52">
        <v>28</v>
      </c>
      <c r="B30" s="53" t="s">
        <v>297</v>
      </c>
      <c r="C30" s="54">
        <v>36518090000</v>
      </c>
      <c r="D30" s="88">
        <v>2.35E-2</v>
      </c>
      <c r="F30" s="77"/>
    </row>
    <row r="31" spans="1:6" ht="15">
      <c r="A31" s="52">
        <v>29</v>
      </c>
      <c r="B31" s="53" t="s">
        <v>298</v>
      </c>
      <c r="C31" s="54">
        <v>38600000000</v>
      </c>
      <c r="D31" s="88">
        <v>2.4899999999999999E-2</v>
      </c>
      <c r="F31" s="77"/>
    </row>
    <row r="32" spans="1:6" ht="15">
      <c r="A32" s="52">
        <v>30</v>
      </c>
      <c r="B32" s="53" t="s">
        <v>299</v>
      </c>
      <c r="C32" s="54">
        <v>11726210000</v>
      </c>
      <c r="D32" s="87" t="s">
        <v>300</v>
      </c>
      <c r="F32" s="77"/>
    </row>
    <row r="33" spans="1:6" ht="15">
      <c r="A33" s="52">
        <v>31</v>
      </c>
      <c r="B33" s="53" t="s">
        <v>301</v>
      </c>
      <c r="C33" s="54">
        <v>24117320000</v>
      </c>
      <c r="D33" s="88">
        <v>1.55E-2</v>
      </c>
      <c r="F33" s="77"/>
    </row>
    <row r="34" spans="1:6" ht="15">
      <c r="A34" s="52">
        <v>32</v>
      </c>
      <c r="B34" s="53" t="s">
        <v>302</v>
      </c>
      <c r="C34" s="54">
        <v>81459190000</v>
      </c>
      <c r="D34" s="88">
        <v>5.2499999999999998E-2</v>
      </c>
      <c r="F34" s="77"/>
    </row>
    <row r="35" spans="1:6" ht="15">
      <c r="A35" s="52">
        <v>33</v>
      </c>
      <c r="B35" s="53" t="s">
        <v>303</v>
      </c>
      <c r="C35" s="54">
        <v>2997310000</v>
      </c>
      <c r="D35" s="87" t="s">
        <v>304</v>
      </c>
      <c r="F35" s="77"/>
    </row>
    <row r="36" spans="1:6" ht="15">
      <c r="A36" s="52">
        <v>34</v>
      </c>
      <c r="B36" s="53" t="s">
        <v>305</v>
      </c>
      <c r="C36" s="54">
        <v>16701020000</v>
      </c>
      <c r="D36" s="88">
        <v>1.0800000000000001E-2</v>
      </c>
      <c r="F36" s="77"/>
    </row>
    <row r="37" spans="1:6" ht="15">
      <c r="A37" s="52">
        <v>35</v>
      </c>
      <c r="B37" s="53" t="s">
        <v>306</v>
      </c>
      <c r="C37" s="54">
        <v>3991220000</v>
      </c>
      <c r="D37" s="87" t="s">
        <v>307</v>
      </c>
      <c r="F37" s="77"/>
    </row>
    <row r="38" spans="1:6" ht="15">
      <c r="A38" s="52">
        <v>36</v>
      </c>
      <c r="B38" s="53" t="s">
        <v>308</v>
      </c>
      <c r="C38" s="54">
        <v>15508110000</v>
      </c>
      <c r="D38" s="88">
        <v>0.01</v>
      </c>
      <c r="F38" s="77"/>
    </row>
    <row r="39" spans="1:6" ht="15">
      <c r="A39" s="52">
        <v>37</v>
      </c>
      <c r="B39" s="53" t="s">
        <v>309</v>
      </c>
      <c r="C39" s="54">
        <v>123992770000</v>
      </c>
      <c r="D39" s="88">
        <v>7.9899999999999999E-2</v>
      </c>
      <c r="F39" s="77"/>
    </row>
    <row r="40" spans="1:6" ht="15">
      <c r="A40" s="50"/>
      <c r="B40" s="51" t="s">
        <v>310</v>
      </c>
      <c r="C40" s="56">
        <v>1551650130000</v>
      </c>
      <c r="D40" s="89">
        <v>1</v>
      </c>
      <c r="F40" s="77"/>
    </row>
    <row r="41" spans="1:6">
      <c r="A41" s="57" t="s">
        <v>311</v>
      </c>
      <c r="B41" s="50" t="s">
        <v>312</v>
      </c>
      <c r="C41" s="50"/>
      <c r="D41" s="8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CAECE-E352-4928-B036-C765E58499EB}">
  <dimension ref="A3:J34"/>
  <sheetViews>
    <sheetView workbookViewId="0">
      <selection activeCell="F1" sqref="F1"/>
    </sheetView>
  </sheetViews>
  <sheetFormatPr defaultRowHeight="12"/>
  <cols>
    <col min="1" max="1" width="9.140625" style="397"/>
    <col min="2" max="2" width="31.5703125" style="248" customWidth="1"/>
    <col min="3" max="3" width="22.140625" style="248" customWidth="1"/>
    <col min="4" max="4" width="22.85546875" style="371" customWidth="1"/>
    <col min="5" max="5" width="3.5703125" style="248" customWidth="1"/>
    <col min="6" max="6" width="29.28515625" style="248" customWidth="1"/>
    <col min="7" max="7" width="24.5703125" style="248" bestFit="1" customWidth="1"/>
    <col min="8" max="8" width="18" style="371" bestFit="1" customWidth="1"/>
    <col min="9" max="9" width="3.5703125" style="248" customWidth="1"/>
    <col min="10" max="10" width="23.28515625" style="371" customWidth="1"/>
    <col min="11" max="16384" width="9.140625" style="248"/>
  </cols>
  <sheetData>
    <row r="3" spans="1:10">
      <c r="B3" s="482" t="s">
        <v>591</v>
      </c>
      <c r="C3" s="482"/>
      <c r="D3" s="482"/>
      <c r="F3" s="482" t="s">
        <v>618</v>
      </c>
      <c r="G3" s="482"/>
      <c r="H3" s="482"/>
    </row>
    <row r="4" spans="1:10">
      <c r="B4" s="482" t="s">
        <v>559</v>
      </c>
      <c r="C4" s="482"/>
      <c r="D4" s="482"/>
      <c r="F4" s="482" t="s">
        <v>559</v>
      </c>
      <c r="G4" s="482"/>
      <c r="H4" s="482"/>
    </row>
    <row r="5" spans="1:10" ht="12.75" thickBot="1">
      <c r="B5" s="249"/>
      <c r="C5" s="249"/>
      <c r="D5" s="373"/>
      <c r="F5" s="249"/>
      <c r="G5" s="249"/>
      <c r="H5" s="373"/>
    </row>
    <row r="6" spans="1:10" ht="24">
      <c r="B6" s="250" t="s">
        <v>543</v>
      </c>
      <c r="C6" s="251" t="s">
        <v>560</v>
      </c>
      <c r="D6" s="252" t="s">
        <v>544</v>
      </c>
      <c r="F6" s="355" t="s">
        <v>543</v>
      </c>
      <c r="G6" s="356" t="s">
        <v>560</v>
      </c>
      <c r="H6" s="357" t="s">
        <v>544</v>
      </c>
      <c r="J6" s="357" t="s">
        <v>617</v>
      </c>
    </row>
    <row r="7" spans="1:10">
      <c r="A7" s="397">
        <v>1</v>
      </c>
      <c r="B7" s="253" t="s">
        <v>493</v>
      </c>
      <c r="C7" s="254"/>
      <c r="D7" s="255"/>
      <c r="F7" s="358" t="s">
        <v>493</v>
      </c>
      <c r="G7" s="359"/>
      <c r="H7" s="360"/>
      <c r="I7" s="416"/>
      <c r="J7" s="360"/>
    </row>
    <row r="8" spans="1:10">
      <c r="B8" s="404" t="s">
        <v>561</v>
      </c>
      <c r="C8" s="405"/>
      <c r="D8" s="406"/>
      <c r="F8" s="407" t="s">
        <v>561</v>
      </c>
      <c r="G8" s="408"/>
      <c r="H8" s="406"/>
      <c r="I8" s="416"/>
      <c r="J8" s="414"/>
    </row>
    <row r="9" spans="1:10">
      <c r="B9" s="388" t="s">
        <v>548</v>
      </c>
      <c r="C9" s="389">
        <v>10016.33</v>
      </c>
      <c r="D9" s="261"/>
      <c r="F9" s="379" t="s">
        <v>548</v>
      </c>
      <c r="G9" s="401">
        <v>8550.1054000000004</v>
      </c>
      <c r="H9" s="261"/>
      <c r="J9" s="372">
        <f>(C9-G9)/G9*100</f>
        <v>17.148614331701683</v>
      </c>
    </row>
    <row r="10" spans="1:10">
      <c r="B10" s="259" t="s">
        <v>545</v>
      </c>
      <c r="C10" s="260">
        <v>374.18</v>
      </c>
      <c r="D10" s="261"/>
      <c r="F10" s="362" t="s">
        <v>545</v>
      </c>
      <c r="G10" s="363">
        <v>124.1797</v>
      </c>
      <c r="H10" s="364"/>
      <c r="J10" s="372">
        <f t="shared" ref="J10:J34" si="0">(C10-G10)/G10*100</f>
        <v>201.32139149957683</v>
      </c>
    </row>
    <row r="11" spans="1:10">
      <c r="B11" s="253" t="s">
        <v>562</v>
      </c>
      <c r="C11" s="257"/>
      <c r="D11" s="258"/>
      <c r="F11" s="358" t="s">
        <v>562</v>
      </c>
      <c r="G11" s="361"/>
      <c r="H11" s="258"/>
      <c r="I11" s="416"/>
      <c r="J11" s="360"/>
    </row>
    <row r="12" spans="1:10">
      <c r="B12" s="388" t="s">
        <v>563</v>
      </c>
      <c r="C12" s="389">
        <v>1243.93</v>
      </c>
      <c r="D12" s="261"/>
      <c r="F12" s="362" t="s">
        <v>563</v>
      </c>
      <c r="G12" s="363">
        <v>1264.6095</v>
      </c>
      <c r="H12" s="364"/>
      <c r="J12" s="372">
        <f t="shared" si="0"/>
        <v>-1.6352478769137795</v>
      </c>
    </row>
    <row r="13" spans="1:10">
      <c r="B13" s="388" t="s">
        <v>547</v>
      </c>
      <c r="C13" s="389">
        <v>0</v>
      </c>
      <c r="D13" s="261"/>
      <c r="F13" s="379" t="s">
        <v>547</v>
      </c>
      <c r="G13" s="401">
        <v>0</v>
      </c>
      <c r="H13" s="261"/>
      <c r="J13" s="415"/>
    </row>
    <row r="14" spans="1:10">
      <c r="B14" s="388" t="s">
        <v>564</v>
      </c>
      <c r="C14" s="389">
        <v>800.33</v>
      </c>
      <c r="D14" s="261"/>
      <c r="F14" s="379" t="s">
        <v>564</v>
      </c>
      <c r="G14" s="401">
        <v>822.72749999999996</v>
      </c>
      <c r="H14" s="261"/>
      <c r="J14" s="372">
        <f t="shared" si="0"/>
        <v>-2.7223473142686885</v>
      </c>
    </row>
    <row r="15" spans="1:10">
      <c r="B15" s="403" t="s">
        <v>550</v>
      </c>
      <c r="C15" s="389">
        <v>5.88</v>
      </c>
      <c r="D15" s="261"/>
      <c r="F15" s="402" t="s">
        <v>550</v>
      </c>
      <c r="G15" s="401">
        <v>5.8818999999999999</v>
      </c>
      <c r="H15" s="261"/>
      <c r="J15" s="372">
        <f t="shared" si="0"/>
        <v>-3.2302487291521666E-2</v>
      </c>
    </row>
    <row r="16" spans="1:10">
      <c r="B16" s="403" t="s">
        <v>549</v>
      </c>
      <c r="C16" s="389">
        <v>58.4</v>
      </c>
      <c r="D16" s="261"/>
      <c r="F16" s="402" t="s">
        <v>549</v>
      </c>
      <c r="G16" s="401">
        <v>61.252800000000001</v>
      </c>
      <c r="H16" s="261"/>
      <c r="J16" s="372">
        <f t="shared" si="0"/>
        <v>-4.6574197424444304</v>
      </c>
    </row>
    <row r="17" spans="1:10">
      <c r="B17" s="403" t="s">
        <v>551</v>
      </c>
      <c r="C17" s="389">
        <v>16.149999999999999</v>
      </c>
      <c r="D17" s="261"/>
      <c r="F17" s="402" t="s">
        <v>551</v>
      </c>
      <c r="G17" s="401">
        <v>16.133299999999998</v>
      </c>
      <c r="H17" s="261"/>
      <c r="J17" s="372">
        <f t="shared" si="0"/>
        <v>0.10351261056324595</v>
      </c>
    </row>
    <row r="18" spans="1:10">
      <c r="B18" s="403" t="s">
        <v>546</v>
      </c>
      <c r="C18" s="389">
        <v>200.29</v>
      </c>
      <c r="D18" s="261"/>
      <c r="F18" s="402" t="s">
        <v>546</v>
      </c>
      <c r="G18" s="401">
        <v>169.4461</v>
      </c>
      <c r="H18" s="261"/>
      <c r="J18" s="372">
        <f t="shared" si="0"/>
        <v>18.202779526941011</v>
      </c>
    </row>
    <row r="19" spans="1:10">
      <c r="B19" s="253" t="s">
        <v>565</v>
      </c>
      <c r="C19" s="262">
        <v>12715.49</v>
      </c>
      <c r="D19" s="264">
        <v>0.46812423240156331</v>
      </c>
      <c r="F19" s="358" t="s">
        <v>565</v>
      </c>
      <c r="G19" s="365">
        <f>G9+G10+G12+G14+G15+G16+G17+G18</f>
        <v>11014.3362</v>
      </c>
      <c r="H19" s="264">
        <f>G19/G34</f>
        <v>0.43579082153629428</v>
      </c>
      <c r="I19" s="416"/>
      <c r="J19" s="417">
        <f t="shared" si="0"/>
        <v>15.444905340732202</v>
      </c>
    </row>
    <row r="20" spans="1:10">
      <c r="B20" s="395"/>
      <c r="C20" s="396"/>
      <c r="D20" s="394"/>
      <c r="F20" s="399"/>
      <c r="G20" s="400"/>
      <c r="H20" s="394"/>
      <c r="J20" s="372"/>
    </row>
    <row r="21" spans="1:10">
      <c r="A21" s="397">
        <v>2</v>
      </c>
      <c r="B21" s="253" t="s">
        <v>552</v>
      </c>
      <c r="C21" s="409"/>
      <c r="D21" s="255"/>
      <c r="F21" s="358" t="s">
        <v>552</v>
      </c>
      <c r="G21" s="410"/>
      <c r="H21" s="360"/>
      <c r="I21" s="416"/>
      <c r="J21" s="413"/>
    </row>
    <row r="22" spans="1:10">
      <c r="B22" s="388" t="s">
        <v>592</v>
      </c>
      <c r="C22" s="389">
        <v>2600.14</v>
      </c>
      <c r="D22" s="261"/>
      <c r="F22" s="379" t="s">
        <v>592</v>
      </c>
      <c r="G22" s="401">
        <v>2485.0781000000002</v>
      </c>
      <c r="H22" s="261"/>
      <c r="J22" s="386">
        <f t="shared" si="0"/>
        <v>4.6301120274650405</v>
      </c>
    </row>
    <row r="23" spans="1:10">
      <c r="B23" s="388" t="s">
        <v>593</v>
      </c>
      <c r="C23" s="389">
        <v>362.23</v>
      </c>
      <c r="D23" s="261"/>
      <c r="F23" s="379" t="s">
        <v>593</v>
      </c>
      <c r="G23" s="401">
        <v>344.62979999999999</v>
      </c>
      <c r="H23" s="261"/>
      <c r="J23" s="372">
        <f t="shared" si="0"/>
        <v>5.106987265755901</v>
      </c>
    </row>
    <row r="24" spans="1:10">
      <c r="B24" s="388" t="s">
        <v>594</v>
      </c>
      <c r="C24" s="389">
        <v>76.72</v>
      </c>
      <c r="D24" s="261"/>
      <c r="F24" s="379" t="s">
        <v>594</v>
      </c>
      <c r="G24" s="401">
        <v>75.160600000000002</v>
      </c>
      <c r="H24" s="261"/>
      <c r="J24" s="372">
        <f t="shared" si="0"/>
        <v>2.074757253135282</v>
      </c>
    </row>
    <row r="25" spans="1:10">
      <c r="B25" s="388" t="s">
        <v>595</v>
      </c>
      <c r="C25" s="389">
        <v>27.76</v>
      </c>
      <c r="D25" s="261"/>
      <c r="F25" s="379" t="s">
        <v>595</v>
      </c>
      <c r="G25" s="401">
        <v>14.7919</v>
      </c>
      <c r="H25" s="261"/>
      <c r="J25" s="372">
        <f t="shared" si="0"/>
        <v>87.670279004049519</v>
      </c>
    </row>
    <row r="26" spans="1:10">
      <c r="B26" s="388" t="s">
        <v>596</v>
      </c>
      <c r="C26" s="389">
        <v>211.95</v>
      </c>
      <c r="D26" s="261"/>
      <c r="F26" s="379" t="s">
        <v>596</v>
      </c>
      <c r="G26" s="401">
        <v>172.0162</v>
      </c>
      <c r="H26" s="261"/>
      <c r="J26" s="372">
        <f t="shared" si="0"/>
        <v>23.215139039230021</v>
      </c>
    </row>
    <row r="27" spans="1:10">
      <c r="B27" s="390" t="s">
        <v>565</v>
      </c>
      <c r="C27" s="391">
        <v>3278.7999999999997</v>
      </c>
      <c r="D27" s="264">
        <v>0.12070991626734366</v>
      </c>
      <c r="F27" s="411" t="s">
        <v>565</v>
      </c>
      <c r="G27" s="412">
        <f>SUM(G22:G26)</f>
        <v>3091.6766000000007</v>
      </c>
      <c r="H27" s="264">
        <f>G27/G34</f>
        <v>0.12232460140798475</v>
      </c>
      <c r="I27" s="416"/>
      <c r="J27" s="417">
        <f t="shared" si="0"/>
        <v>6.0524894486052974</v>
      </c>
    </row>
    <row r="28" spans="1:10">
      <c r="B28" s="392"/>
      <c r="C28" s="393"/>
      <c r="D28" s="394"/>
      <c r="F28" s="366"/>
      <c r="G28" s="367"/>
      <c r="H28" s="374"/>
      <c r="J28" s="372"/>
    </row>
    <row r="29" spans="1:10">
      <c r="A29" s="397">
        <v>3</v>
      </c>
      <c r="B29" s="253" t="s">
        <v>553</v>
      </c>
      <c r="C29" s="263"/>
      <c r="D29" s="264"/>
      <c r="F29" s="358" t="s">
        <v>553</v>
      </c>
      <c r="G29" s="368"/>
      <c r="H29" s="264"/>
      <c r="I29" s="416"/>
      <c r="J29" s="360"/>
    </row>
    <row r="30" spans="1:10">
      <c r="B30" s="259" t="s">
        <v>554</v>
      </c>
      <c r="C30" s="265">
        <v>10868.35</v>
      </c>
      <c r="D30" s="261"/>
      <c r="F30" s="362" t="s">
        <v>554</v>
      </c>
      <c r="G30" s="265">
        <v>10868.352000000001</v>
      </c>
      <c r="H30" s="261"/>
      <c r="J30" s="372">
        <f t="shared" si="0"/>
        <v>-1.8402053967404199E-5</v>
      </c>
    </row>
    <row r="31" spans="1:10">
      <c r="B31" s="259" t="s">
        <v>555</v>
      </c>
      <c r="C31" s="378">
        <v>300</v>
      </c>
      <c r="D31" s="261"/>
      <c r="F31" s="379" t="s">
        <v>555</v>
      </c>
      <c r="G31" s="378">
        <v>300</v>
      </c>
      <c r="H31" s="261"/>
      <c r="J31" s="372">
        <f t="shared" si="0"/>
        <v>0</v>
      </c>
    </row>
    <row r="32" spans="1:10">
      <c r="B32" s="256" t="s">
        <v>565</v>
      </c>
      <c r="C32" s="377">
        <v>11168.35</v>
      </c>
      <c r="D32" s="376">
        <v>0.41116585133109301</v>
      </c>
      <c r="F32" s="411" t="s">
        <v>565</v>
      </c>
      <c r="G32" s="412">
        <f>SUM(G30:G31)</f>
        <v>11168.352000000001</v>
      </c>
      <c r="H32" s="264">
        <f>G32/G34</f>
        <v>0.44188457705572087</v>
      </c>
      <c r="I32" s="416"/>
      <c r="J32" s="417">
        <f t="shared" si="0"/>
        <v>-1.7907745031741958E-5</v>
      </c>
    </row>
    <row r="33" spans="1:10" s="383" customFormat="1">
      <c r="A33" s="398"/>
      <c r="B33" s="380"/>
      <c r="C33" s="381"/>
      <c r="D33" s="382"/>
      <c r="F33" s="384"/>
      <c r="G33" s="385"/>
      <c r="H33" s="382"/>
      <c r="J33" s="386"/>
    </row>
    <row r="34" spans="1:10" ht="12.75" thickBot="1">
      <c r="B34" s="266" t="s">
        <v>566</v>
      </c>
      <c r="C34" s="267">
        <v>27162.639999999999</v>
      </c>
      <c r="D34" s="375">
        <v>1</v>
      </c>
      <c r="F34" s="369" t="s">
        <v>566</v>
      </c>
      <c r="G34" s="370">
        <f>G19+G27+G32</f>
        <v>25274.364800000003</v>
      </c>
      <c r="H34" s="375">
        <f>H19+H27+H32</f>
        <v>1</v>
      </c>
      <c r="I34" s="416"/>
      <c r="J34" s="387">
        <f t="shared" si="0"/>
        <v>7.4711084331583137</v>
      </c>
    </row>
  </sheetData>
  <mergeCells count="4">
    <mergeCell ref="B3:D3"/>
    <mergeCell ref="B4:D4"/>
    <mergeCell ref="F3:H3"/>
    <mergeCell ref="F4:H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41"/>
  <sheetViews>
    <sheetView workbookViewId="0">
      <selection activeCell="F19" sqref="F19"/>
    </sheetView>
  </sheetViews>
  <sheetFormatPr defaultRowHeight="12.75"/>
  <cols>
    <col min="2" max="2" width="20.85546875" customWidth="1"/>
    <col min="3" max="3" width="29.7109375" customWidth="1"/>
  </cols>
  <sheetData>
    <row r="1" spans="1:3" ht="15.75">
      <c r="A1" s="90" t="s">
        <v>489</v>
      </c>
      <c r="B1" s="50"/>
      <c r="C1" s="50"/>
    </row>
    <row r="2" spans="1:3">
      <c r="A2" s="50"/>
      <c r="B2" s="50"/>
      <c r="C2" s="50"/>
    </row>
    <row r="3" spans="1:3" ht="14.25">
      <c r="A3" s="66" t="s">
        <v>367</v>
      </c>
      <c r="B3" s="66" t="s">
        <v>368</v>
      </c>
      <c r="C3" s="50" t="s">
        <v>369</v>
      </c>
    </row>
    <row r="4" spans="1:3" ht="16.5">
      <c r="A4" s="67">
        <v>1</v>
      </c>
      <c r="B4" s="68" t="s">
        <v>370</v>
      </c>
      <c r="C4" s="69">
        <v>31736723709.990002</v>
      </c>
    </row>
    <row r="5" spans="1:3" ht="16.5">
      <c r="A5" s="67">
        <v>2</v>
      </c>
      <c r="B5" s="68" t="s">
        <v>371</v>
      </c>
      <c r="C5" s="69">
        <v>15976516325.57</v>
      </c>
    </row>
    <row r="6" spans="1:3" ht="17.25">
      <c r="A6" s="67">
        <v>3</v>
      </c>
      <c r="B6" s="50" t="s">
        <v>372</v>
      </c>
      <c r="C6" s="69">
        <v>125037037605.7</v>
      </c>
    </row>
    <row r="7" spans="1:3" ht="16.5">
      <c r="A7" s="67">
        <v>4</v>
      </c>
      <c r="B7" s="68" t="s">
        <v>373</v>
      </c>
      <c r="C7" s="69">
        <v>3025797046.6700001</v>
      </c>
    </row>
    <row r="8" spans="1:3" ht="16.5">
      <c r="A8" s="67">
        <v>5</v>
      </c>
      <c r="B8" s="68" t="s">
        <v>374</v>
      </c>
      <c r="C8" s="69">
        <v>16825508391.99</v>
      </c>
    </row>
    <row r="9" spans="1:3" ht="16.5">
      <c r="A9" s="67">
        <v>6</v>
      </c>
      <c r="B9" s="68" t="s">
        <v>375</v>
      </c>
      <c r="C9" s="69">
        <v>69513133900.539993</v>
      </c>
    </row>
    <row r="10" spans="1:3" ht="16.5">
      <c r="A10" s="67">
        <v>7</v>
      </c>
      <c r="B10" s="68" t="s">
        <v>376</v>
      </c>
      <c r="C10" s="69">
        <v>24987874907.59</v>
      </c>
    </row>
    <row r="11" spans="1:3" ht="16.5">
      <c r="A11" s="67">
        <v>8</v>
      </c>
      <c r="B11" s="68" t="s">
        <v>377</v>
      </c>
      <c r="C11" s="69">
        <v>23943150000</v>
      </c>
    </row>
    <row r="12" spans="1:3" ht="16.5">
      <c r="A12" s="67">
        <v>9</v>
      </c>
      <c r="B12" s="68" t="s">
        <v>378</v>
      </c>
      <c r="C12" s="69">
        <v>116061634844.17999</v>
      </c>
    </row>
    <row r="13" spans="1:3" ht="16.5">
      <c r="A13" s="67">
        <v>10</v>
      </c>
      <c r="B13" s="68" t="s">
        <v>379</v>
      </c>
      <c r="C13" s="69">
        <v>102100201248.42</v>
      </c>
    </row>
    <row r="14" spans="1:3" ht="16.5">
      <c r="A14" s="67">
        <v>11</v>
      </c>
      <c r="B14" s="68" t="s">
        <v>380</v>
      </c>
      <c r="C14" s="69">
        <v>13236092949.91</v>
      </c>
    </row>
    <row r="15" spans="1:3" ht="16.5">
      <c r="A15" s="67">
        <v>12</v>
      </c>
      <c r="B15" s="68" t="s">
        <v>381</v>
      </c>
      <c r="C15" s="69">
        <v>48190150127.260002</v>
      </c>
    </row>
    <row r="16" spans="1:3" ht="16.5">
      <c r="A16" s="67">
        <v>13</v>
      </c>
      <c r="B16" s="68" t="s">
        <v>382</v>
      </c>
      <c r="C16" s="69">
        <v>22376368393.610001</v>
      </c>
    </row>
    <row r="17" spans="1:3" ht="16.5">
      <c r="A17" s="67">
        <v>14</v>
      </c>
      <c r="B17" s="68" t="s">
        <v>383</v>
      </c>
      <c r="C17" s="69">
        <v>12061395495.120001</v>
      </c>
    </row>
    <row r="18" spans="1:3" ht="16.5">
      <c r="A18" s="67">
        <v>15</v>
      </c>
      <c r="B18" s="68" t="s">
        <v>384</v>
      </c>
      <c r="C18" s="69">
        <v>27992839304.52</v>
      </c>
    </row>
    <row r="19" spans="1:3" ht="16.5">
      <c r="A19" s="67">
        <v>16</v>
      </c>
      <c r="B19" s="68" t="s">
        <v>385</v>
      </c>
      <c r="C19" s="69">
        <v>12633534789.870001</v>
      </c>
    </row>
    <row r="20" spans="1:3" ht="16.5">
      <c r="A20" s="67">
        <v>17</v>
      </c>
      <c r="B20" s="68" t="s">
        <v>386</v>
      </c>
      <c r="C20" s="69">
        <v>1612286807.2</v>
      </c>
    </row>
    <row r="21" spans="1:3" ht="16.5">
      <c r="A21" s="67">
        <v>18</v>
      </c>
      <c r="B21" s="68" t="s">
        <v>387</v>
      </c>
      <c r="C21" s="69">
        <v>9831844875.1399994</v>
      </c>
    </row>
    <row r="22" spans="1:3" ht="16.5">
      <c r="A22" s="67">
        <v>19</v>
      </c>
      <c r="B22" s="68" t="s">
        <v>388</v>
      </c>
      <c r="C22" s="69">
        <v>32207008565.09</v>
      </c>
    </row>
    <row r="23" spans="1:3" ht="16.5">
      <c r="A23" s="67">
        <v>20</v>
      </c>
      <c r="B23" s="68" t="s">
        <v>389</v>
      </c>
      <c r="C23" s="69">
        <v>269653436</v>
      </c>
    </row>
    <row r="24" spans="1:3" ht="16.5">
      <c r="A24" s="67">
        <v>21</v>
      </c>
      <c r="B24" s="68" t="s">
        <v>390</v>
      </c>
      <c r="C24" s="69">
        <v>853678192</v>
      </c>
    </row>
    <row r="25" spans="1:3" ht="16.5">
      <c r="A25" s="67">
        <v>22</v>
      </c>
      <c r="B25" s="68" t="s">
        <v>391</v>
      </c>
      <c r="C25" s="69">
        <v>7109873890.7200003</v>
      </c>
    </row>
    <row r="26" spans="1:3" ht="16.5">
      <c r="A26" s="67">
        <v>23</v>
      </c>
      <c r="B26" s="68" t="s">
        <v>392</v>
      </c>
      <c r="C26" s="69">
        <v>22416654388.02</v>
      </c>
    </row>
    <row r="27" spans="1:3" ht="16.5">
      <c r="A27" s="67">
        <v>24</v>
      </c>
      <c r="B27" s="68" t="s">
        <v>393</v>
      </c>
      <c r="C27" s="69">
        <v>278867066559.64001</v>
      </c>
    </row>
    <row r="28" spans="1:3" ht="16.5">
      <c r="A28" s="67">
        <v>25</v>
      </c>
      <c r="B28" s="68" t="s">
        <v>394</v>
      </c>
      <c r="C28" s="69">
        <v>28848544842.82</v>
      </c>
    </row>
    <row r="29" spans="1:3" ht="16.5">
      <c r="A29" s="67">
        <v>26</v>
      </c>
      <c r="B29" s="68" t="s">
        <v>395</v>
      </c>
      <c r="C29" s="69">
        <v>24731746161.25</v>
      </c>
    </row>
    <row r="30" spans="1:3" ht="16.5">
      <c r="A30" s="67">
        <v>27</v>
      </c>
      <c r="B30" s="68" t="s">
        <v>396</v>
      </c>
      <c r="C30" s="69">
        <v>58381996066.07</v>
      </c>
    </row>
    <row r="31" spans="1:3" ht="16.5">
      <c r="A31" s="67">
        <v>28</v>
      </c>
      <c r="B31" s="68" t="s">
        <v>397</v>
      </c>
      <c r="C31" s="69">
        <v>30883178135.700001</v>
      </c>
    </row>
    <row r="32" spans="1:3" ht="16.5">
      <c r="A32" s="67">
        <v>29</v>
      </c>
      <c r="B32" s="68" t="s">
        <v>398</v>
      </c>
      <c r="C32" s="69">
        <v>41400000000</v>
      </c>
    </row>
    <row r="33" spans="1:3" ht="16.5">
      <c r="A33" s="67">
        <v>30</v>
      </c>
      <c r="B33" s="68" t="s">
        <v>399</v>
      </c>
      <c r="C33" s="69">
        <v>19106047344.259998</v>
      </c>
    </row>
    <row r="34" spans="1:3" ht="16.5">
      <c r="A34" s="67">
        <v>31</v>
      </c>
      <c r="B34" s="68" t="s">
        <v>400</v>
      </c>
      <c r="C34" s="69">
        <v>52416334018.769997</v>
      </c>
    </row>
    <row r="35" spans="1:3" ht="16.5">
      <c r="A35" s="67">
        <v>32</v>
      </c>
      <c r="B35" s="68" t="s">
        <v>401</v>
      </c>
      <c r="C35" s="69">
        <v>129549646455</v>
      </c>
    </row>
    <row r="36" spans="1:3" ht="16.5">
      <c r="A36" s="67">
        <v>33</v>
      </c>
      <c r="B36" s="68" t="s">
        <v>402</v>
      </c>
      <c r="C36" s="69">
        <v>5739570055.3999996</v>
      </c>
    </row>
    <row r="37" spans="1:3" ht="16.5">
      <c r="A37" s="67">
        <v>34</v>
      </c>
      <c r="B37" s="68" t="s">
        <v>403</v>
      </c>
      <c r="C37" s="69">
        <v>13883978775.15</v>
      </c>
    </row>
    <row r="38" spans="1:3" ht="16.5">
      <c r="A38" s="67">
        <v>35</v>
      </c>
      <c r="B38" s="68" t="s">
        <v>404</v>
      </c>
      <c r="C38" s="69">
        <v>1122635101.6600001</v>
      </c>
    </row>
    <row r="39" spans="1:3" ht="16.5">
      <c r="A39" s="67">
        <v>36</v>
      </c>
      <c r="B39" s="68" t="s">
        <v>405</v>
      </c>
      <c r="C39" s="69">
        <v>28217646668.060001</v>
      </c>
    </row>
    <row r="40" spans="1:3" ht="16.5">
      <c r="A40" s="67">
        <v>37</v>
      </c>
      <c r="B40" s="68" t="s">
        <v>406</v>
      </c>
      <c r="C40" s="69">
        <v>84324102643.490005</v>
      </c>
    </row>
    <row r="41" spans="1:3" ht="16.5">
      <c r="A41" s="50"/>
      <c r="B41" s="50"/>
      <c r="C41" s="70">
        <v>1537471452022.3799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2"/>
  <sheetViews>
    <sheetView workbookViewId="0">
      <selection activeCell="F19" sqref="F19"/>
    </sheetView>
  </sheetViews>
  <sheetFormatPr defaultRowHeight="12.75"/>
  <cols>
    <col min="1" max="1" width="32.7109375" customWidth="1"/>
    <col min="2" max="2" width="30.85546875" customWidth="1"/>
  </cols>
  <sheetData>
    <row r="1" spans="1:2" ht="14.25">
      <c r="A1" s="50" t="s">
        <v>407</v>
      </c>
      <c r="B1" s="50"/>
    </row>
    <row r="2" spans="1:2" ht="14.25">
      <c r="A2" s="50" t="s">
        <v>408</v>
      </c>
      <c r="B2" s="50"/>
    </row>
    <row r="3" spans="1:2">
      <c r="A3" s="50" t="s">
        <v>409</v>
      </c>
      <c r="B3" s="50"/>
    </row>
    <row r="4" spans="1:2" ht="15">
      <c r="A4" s="51" t="s">
        <v>410</v>
      </c>
      <c r="B4" s="50" t="s">
        <v>411</v>
      </c>
    </row>
    <row r="5" spans="1:2">
      <c r="A5" s="50" t="s">
        <v>412</v>
      </c>
      <c r="B5" s="71">
        <f>25126070685.1/1000</f>
        <v>25126070.685099997</v>
      </c>
    </row>
    <row r="6" spans="1:2">
      <c r="A6" s="50" t="s">
        <v>413</v>
      </c>
      <c r="B6" s="71">
        <v>26443259639.889999</v>
      </c>
    </row>
    <row r="7" spans="1:2">
      <c r="A7" s="50" t="s">
        <v>414</v>
      </c>
      <c r="B7" s="71">
        <v>81756010209.949997</v>
      </c>
    </row>
    <row r="8" spans="1:2">
      <c r="A8" s="50" t="s">
        <v>415</v>
      </c>
      <c r="B8" s="71">
        <v>2876176930.0300002</v>
      </c>
    </row>
    <row r="9" spans="1:2">
      <c r="A9" s="50" t="s">
        <v>416</v>
      </c>
      <c r="B9" s="71">
        <v>27999814811.91</v>
      </c>
    </row>
    <row r="10" spans="1:2">
      <c r="A10" s="50" t="s">
        <v>417</v>
      </c>
      <c r="B10" s="71">
        <v>91681863473.289993</v>
      </c>
    </row>
    <row r="11" spans="1:2">
      <c r="A11" s="50" t="s">
        <v>418</v>
      </c>
      <c r="B11" s="71">
        <v>17772056428.889999</v>
      </c>
    </row>
    <row r="12" spans="1:2">
      <c r="A12" s="50" t="s">
        <v>419</v>
      </c>
      <c r="B12" s="71">
        <v>22302790000</v>
      </c>
    </row>
    <row r="13" spans="1:2">
      <c r="A13" s="50" t="s">
        <v>420</v>
      </c>
      <c r="B13" s="71">
        <v>107342898378.22</v>
      </c>
    </row>
    <row r="14" spans="1:2">
      <c r="A14" s="50" t="s">
        <v>421</v>
      </c>
      <c r="B14" s="71">
        <v>211953209702.67999</v>
      </c>
    </row>
    <row r="15" spans="1:2">
      <c r="A15" s="50" t="s">
        <v>422</v>
      </c>
      <c r="B15" s="71">
        <v>6954978600.1300001</v>
      </c>
    </row>
    <row r="16" spans="1:2">
      <c r="A16" s="50" t="s">
        <v>423</v>
      </c>
      <c r="B16" s="71">
        <v>40049999265.5</v>
      </c>
    </row>
    <row r="17" spans="1:2">
      <c r="A17" s="50" t="s">
        <v>424</v>
      </c>
      <c r="B17" s="71">
        <v>30460634167.790001</v>
      </c>
    </row>
    <row r="18" spans="1:2">
      <c r="A18" s="50" t="s">
        <v>425</v>
      </c>
      <c r="B18" s="71">
        <v>22625689450.240002</v>
      </c>
    </row>
    <row r="19" spans="1:2">
      <c r="A19" s="50" t="s">
        <v>426</v>
      </c>
      <c r="B19" s="71">
        <v>29591442971.689999</v>
      </c>
    </row>
    <row r="20" spans="1:2">
      <c r="A20" s="50" t="s">
        <v>427</v>
      </c>
      <c r="B20" s="71">
        <v>28946448914.259998</v>
      </c>
    </row>
    <row r="21" spans="1:2">
      <c r="A21" s="50" t="s">
        <v>428</v>
      </c>
      <c r="B21" s="71">
        <v>1569942087.01</v>
      </c>
    </row>
    <row r="22" spans="1:2">
      <c r="A22" s="50" t="s">
        <v>429</v>
      </c>
      <c r="B22" s="71">
        <v>16683751594.41</v>
      </c>
    </row>
    <row r="23" spans="1:2">
      <c r="A23" s="50" t="s">
        <v>430</v>
      </c>
      <c r="B23" s="71">
        <v>31423625015.470001</v>
      </c>
    </row>
    <row r="24" spans="1:2">
      <c r="A24" s="50" t="s">
        <v>431</v>
      </c>
      <c r="B24" s="71">
        <v>586698899.55999994</v>
      </c>
    </row>
    <row r="25" spans="1:2">
      <c r="A25" s="50" t="s">
        <v>432</v>
      </c>
      <c r="B25" s="71">
        <v>17271445525.150002</v>
      </c>
    </row>
    <row r="26" spans="1:2">
      <c r="A26" s="50" t="s">
        <v>433</v>
      </c>
      <c r="B26" s="71">
        <v>10304743606.4</v>
      </c>
    </row>
    <row r="27" spans="1:2">
      <c r="A27" s="50" t="s">
        <v>434</v>
      </c>
      <c r="B27" s="71">
        <v>22147544002.66</v>
      </c>
    </row>
    <row r="28" spans="1:2">
      <c r="A28" s="50" t="s">
        <v>435</v>
      </c>
      <c r="B28" s="71">
        <v>268065018273.51001</v>
      </c>
    </row>
    <row r="29" spans="1:2">
      <c r="A29" s="50" t="s">
        <v>436</v>
      </c>
      <c r="B29" s="71">
        <v>34525700406.599998</v>
      </c>
    </row>
    <row r="30" spans="1:2">
      <c r="A30" s="50" t="s">
        <v>437</v>
      </c>
      <c r="B30" s="71">
        <v>23454536266.470001</v>
      </c>
    </row>
    <row r="31" spans="1:2">
      <c r="A31" s="50" t="s">
        <v>438</v>
      </c>
      <c r="B31" s="71">
        <v>70193522583.020004</v>
      </c>
    </row>
    <row r="32" spans="1:2">
      <c r="A32" s="50" t="s">
        <v>439</v>
      </c>
      <c r="B32" s="71">
        <v>19267663799.939999</v>
      </c>
    </row>
    <row r="33" spans="1:2">
      <c r="A33" s="50" t="s">
        <v>440</v>
      </c>
      <c r="B33" s="71">
        <v>37820826433.650002</v>
      </c>
    </row>
    <row r="34" spans="1:2">
      <c r="A34" s="50" t="s">
        <v>441</v>
      </c>
      <c r="B34" s="71">
        <v>12912635048.75</v>
      </c>
    </row>
    <row r="35" spans="1:2">
      <c r="A35" s="50" t="s">
        <v>442</v>
      </c>
      <c r="B35" s="71">
        <v>78415069864.039993</v>
      </c>
    </row>
    <row r="36" spans="1:2">
      <c r="A36" s="50" t="s">
        <v>443</v>
      </c>
      <c r="B36" s="71">
        <v>91757565261.770004</v>
      </c>
    </row>
    <row r="37" spans="1:2">
      <c r="A37" s="50" t="s">
        <v>444</v>
      </c>
      <c r="B37" s="71">
        <v>7650119372.3599997</v>
      </c>
    </row>
    <row r="38" spans="1:2">
      <c r="A38" s="50" t="s">
        <v>445</v>
      </c>
      <c r="B38" s="71">
        <v>14395296518.42</v>
      </c>
    </row>
    <row r="39" spans="1:2">
      <c r="A39" s="50" t="s">
        <v>446</v>
      </c>
      <c r="B39" s="71">
        <v>1638440289.3599999</v>
      </c>
    </row>
    <row r="40" spans="1:2">
      <c r="A40" s="50" t="s">
        <v>447</v>
      </c>
      <c r="B40" s="71">
        <v>11072043395.459999</v>
      </c>
    </row>
    <row r="41" spans="1:2">
      <c r="A41" s="50" t="s">
        <v>448</v>
      </c>
      <c r="B41" s="71">
        <v>110139173152.78999</v>
      </c>
    </row>
    <row r="42" spans="1:2">
      <c r="A42" s="72" t="s">
        <v>449</v>
      </c>
      <c r="B42" s="73">
        <v>1655178705026.3701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42"/>
  <sheetViews>
    <sheetView workbookViewId="0">
      <selection activeCell="F19" sqref="F19"/>
    </sheetView>
  </sheetViews>
  <sheetFormatPr defaultRowHeight="12.75"/>
  <cols>
    <col min="2" max="2" width="23.5703125" customWidth="1"/>
    <col min="3" max="3" width="26.42578125" customWidth="1"/>
  </cols>
  <sheetData>
    <row r="1" spans="1:3" ht="14.25">
      <c r="A1" s="50" t="s">
        <v>407</v>
      </c>
      <c r="B1" s="50"/>
      <c r="C1" s="50"/>
    </row>
    <row r="2" spans="1:3" ht="14.25">
      <c r="A2" s="50"/>
      <c r="B2" s="50" t="s">
        <v>450</v>
      </c>
      <c r="C2" s="50"/>
    </row>
    <row r="3" spans="1:3">
      <c r="A3" s="50"/>
      <c r="B3" s="50" t="s">
        <v>409</v>
      </c>
      <c r="C3" s="50"/>
    </row>
    <row r="4" spans="1:3" ht="15">
      <c r="A4" s="51" t="s">
        <v>258</v>
      </c>
      <c r="B4" s="51" t="s">
        <v>410</v>
      </c>
      <c r="C4" s="50" t="s">
        <v>411</v>
      </c>
    </row>
    <row r="5" spans="1:3" ht="15">
      <c r="A5" s="74">
        <v>1</v>
      </c>
      <c r="B5" s="51" t="s">
        <v>451</v>
      </c>
      <c r="C5" s="75">
        <v>33530526404.799999</v>
      </c>
    </row>
    <row r="6" spans="1:3" ht="15">
      <c r="A6" s="74">
        <v>2</v>
      </c>
      <c r="B6" s="51" t="s">
        <v>452</v>
      </c>
      <c r="C6" s="75">
        <v>47201622579.959999</v>
      </c>
    </row>
    <row r="7" spans="1:3" ht="15">
      <c r="A7" s="74">
        <v>3</v>
      </c>
      <c r="B7" s="50" t="s">
        <v>453</v>
      </c>
      <c r="C7" s="75">
        <v>147575744158.56</v>
      </c>
    </row>
    <row r="8" spans="1:3" ht="15">
      <c r="A8" s="74">
        <v>4</v>
      </c>
      <c r="B8" s="51" t="s">
        <v>454</v>
      </c>
      <c r="C8" s="75">
        <v>3575774874.9400001</v>
      </c>
    </row>
    <row r="9" spans="1:3" ht="15">
      <c r="A9" s="74">
        <v>5</v>
      </c>
      <c r="B9" s="51" t="s">
        <v>455</v>
      </c>
      <c r="C9" s="75">
        <v>57652771752.739998</v>
      </c>
    </row>
    <row r="10" spans="1:3" ht="15">
      <c r="A10" s="74">
        <v>6</v>
      </c>
      <c r="B10" s="51" t="s">
        <v>456</v>
      </c>
      <c r="C10" s="75">
        <v>103374234640.82001</v>
      </c>
    </row>
    <row r="11" spans="1:3" ht="15">
      <c r="A11" s="74">
        <v>7</v>
      </c>
      <c r="B11" s="51" t="s">
        <v>457</v>
      </c>
      <c r="C11" s="75">
        <v>39944214752.449997</v>
      </c>
    </row>
    <row r="12" spans="1:3" ht="15">
      <c r="A12" s="74">
        <v>8</v>
      </c>
      <c r="B12" s="51" t="s">
        <v>458</v>
      </c>
      <c r="C12" s="75">
        <v>22338730000</v>
      </c>
    </row>
    <row r="13" spans="1:3" ht="15">
      <c r="A13" s="74">
        <v>9</v>
      </c>
      <c r="B13" s="51" t="s">
        <v>459</v>
      </c>
      <c r="C13" s="75">
        <v>115522252057.75999</v>
      </c>
    </row>
    <row r="14" spans="1:3" ht="15">
      <c r="A14" s="74">
        <v>10</v>
      </c>
      <c r="B14" s="51" t="s">
        <v>460</v>
      </c>
      <c r="C14" s="75">
        <v>320605705560.12</v>
      </c>
    </row>
    <row r="15" spans="1:3" ht="15">
      <c r="A15" s="74">
        <v>11</v>
      </c>
      <c r="B15" s="51" t="s">
        <v>461</v>
      </c>
      <c r="C15" s="75">
        <v>34168940626.650002</v>
      </c>
    </row>
    <row r="16" spans="1:3" ht="15">
      <c r="A16" s="74">
        <v>12</v>
      </c>
      <c r="B16" s="51" t="s">
        <v>462</v>
      </c>
      <c r="C16" s="75">
        <v>46289079475.93</v>
      </c>
    </row>
    <row r="17" spans="1:3" ht="15">
      <c r="A17" s="74">
        <v>13</v>
      </c>
      <c r="B17" s="51" t="s">
        <v>463</v>
      </c>
      <c r="C17" s="75">
        <v>52564975851.050003</v>
      </c>
    </row>
    <row r="18" spans="1:3" ht="15">
      <c r="A18" s="74">
        <v>14</v>
      </c>
      <c r="B18" s="51" t="s">
        <v>464</v>
      </c>
      <c r="C18" s="75">
        <v>37550234882.489998</v>
      </c>
    </row>
    <row r="19" spans="1:3" ht="15">
      <c r="A19" s="74">
        <v>15</v>
      </c>
      <c r="B19" s="51" t="s">
        <v>465</v>
      </c>
      <c r="C19" s="75">
        <v>53454395426.580002</v>
      </c>
    </row>
    <row r="20" spans="1:3" ht="15">
      <c r="A20" s="74">
        <v>16</v>
      </c>
      <c r="B20" s="51" t="s">
        <v>466</v>
      </c>
      <c r="C20" s="75">
        <v>71743513593.940002</v>
      </c>
    </row>
    <row r="21" spans="1:3" ht="15">
      <c r="A21" s="74">
        <v>17</v>
      </c>
      <c r="B21" s="51" t="s">
        <v>467</v>
      </c>
      <c r="C21" s="75">
        <v>22194825541.330002</v>
      </c>
    </row>
    <row r="22" spans="1:3" ht="15">
      <c r="A22" s="74">
        <v>18</v>
      </c>
      <c r="B22" s="51" t="s">
        <v>468</v>
      </c>
      <c r="C22" s="75">
        <v>49847912415.07</v>
      </c>
    </row>
    <row r="23" spans="1:3" ht="15">
      <c r="A23" s="74">
        <v>19</v>
      </c>
      <c r="B23" s="51" t="s">
        <v>469</v>
      </c>
      <c r="C23" s="75">
        <v>65007329454.769997</v>
      </c>
    </row>
    <row r="24" spans="1:3" ht="15">
      <c r="A24" s="74">
        <v>20</v>
      </c>
      <c r="B24" s="51" t="s">
        <v>470</v>
      </c>
      <c r="C24" s="75">
        <v>11495034109.559999</v>
      </c>
    </row>
    <row r="25" spans="1:3" ht="15">
      <c r="A25" s="74">
        <v>21</v>
      </c>
      <c r="B25" s="51" t="s">
        <v>471</v>
      </c>
      <c r="C25" s="75">
        <v>63793338564.489998</v>
      </c>
    </row>
    <row r="26" spans="1:3" ht="15">
      <c r="A26" s="74">
        <v>22</v>
      </c>
      <c r="B26" s="51" t="s">
        <v>472</v>
      </c>
      <c r="C26" s="75">
        <v>42034626226.839996</v>
      </c>
    </row>
    <row r="27" spans="1:3" ht="15">
      <c r="A27" s="74">
        <v>23</v>
      </c>
      <c r="B27" s="51" t="s">
        <v>473</v>
      </c>
      <c r="C27" s="75">
        <v>31966815195.18</v>
      </c>
    </row>
    <row r="28" spans="1:3" ht="15">
      <c r="A28" s="74">
        <v>24</v>
      </c>
      <c r="B28" s="51" t="s">
        <v>474</v>
      </c>
      <c r="C28" s="75">
        <v>218538866537.98999</v>
      </c>
    </row>
    <row r="29" spans="1:3" ht="15">
      <c r="A29" s="74">
        <v>25</v>
      </c>
      <c r="B29" s="51" t="s">
        <v>475</v>
      </c>
      <c r="C29" s="75">
        <v>40557054662.419998</v>
      </c>
    </row>
    <row r="30" spans="1:3" ht="15">
      <c r="A30" s="74">
        <v>26</v>
      </c>
      <c r="B30" s="51" t="s">
        <v>476</v>
      </c>
      <c r="C30" s="75">
        <v>21501786900.470001</v>
      </c>
    </row>
    <row r="31" spans="1:3" ht="15">
      <c r="A31" s="74">
        <v>27</v>
      </c>
      <c r="B31" s="51" t="s">
        <v>477</v>
      </c>
      <c r="C31" s="75">
        <v>75921433395.589996</v>
      </c>
    </row>
    <row r="32" spans="1:3" ht="15">
      <c r="A32" s="74">
        <v>28</v>
      </c>
      <c r="B32" s="51" t="s">
        <v>478</v>
      </c>
      <c r="C32" s="75">
        <v>26647789528.580002</v>
      </c>
    </row>
    <row r="33" spans="1:3" ht="15">
      <c r="A33" s="74">
        <v>29</v>
      </c>
      <c r="B33" s="51" t="s">
        <v>479</v>
      </c>
      <c r="C33" s="75">
        <v>144699560798.75</v>
      </c>
    </row>
    <row r="34" spans="1:3" ht="15">
      <c r="A34" s="74">
        <v>30</v>
      </c>
      <c r="B34" s="51" t="s">
        <v>480</v>
      </c>
      <c r="C34" s="75">
        <v>47437006181.970001</v>
      </c>
    </row>
    <row r="35" spans="1:3" ht="15">
      <c r="A35" s="74">
        <v>31</v>
      </c>
      <c r="B35" s="51" t="s">
        <v>481</v>
      </c>
      <c r="C35" s="75">
        <v>96204851687.470001</v>
      </c>
    </row>
    <row r="36" spans="1:3" ht="15">
      <c r="A36" s="74">
        <v>32</v>
      </c>
      <c r="B36" s="51" t="s">
        <v>482</v>
      </c>
      <c r="C36" s="75">
        <v>134966595276.75999</v>
      </c>
    </row>
    <row r="37" spans="1:3" ht="15">
      <c r="A37" s="74">
        <v>33</v>
      </c>
      <c r="B37" s="51" t="s">
        <v>483</v>
      </c>
      <c r="C37" s="75">
        <v>11658206030.82</v>
      </c>
    </row>
    <row r="38" spans="1:3" ht="15">
      <c r="A38" s="74">
        <v>34</v>
      </c>
      <c r="B38" s="51" t="s">
        <v>484</v>
      </c>
      <c r="C38" s="75">
        <v>27646234687.080002</v>
      </c>
    </row>
    <row r="39" spans="1:3" ht="15">
      <c r="A39" s="74">
        <v>35</v>
      </c>
      <c r="B39" s="51" t="s">
        <v>485</v>
      </c>
      <c r="C39" s="75">
        <v>3867455411.9000001</v>
      </c>
    </row>
    <row r="40" spans="1:3" ht="15">
      <c r="A40" s="74">
        <v>36</v>
      </c>
      <c r="B40" s="51" t="s">
        <v>486</v>
      </c>
      <c r="C40" s="75">
        <v>46280694674.279999</v>
      </c>
    </row>
    <row r="41" spans="1:3" ht="15">
      <c r="A41" s="74">
        <v>37</v>
      </c>
      <c r="B41" s="51" t="s">
        <v>487</v>
      </c>
      <c r="C41" s="75">
        <v>133900288428.2</v>
      </c>
    </row>
    <row r="42" spans="1:3" ht="15">
      <c r="A42" s="50"/>
      <c r="B42" s="51" t="s">
        <v>310</v>
      </c>
      <c r="C42" s="56">
        <v>2503260422348.3101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7"/>
  <sheetViews>
    <sheetView topLeftCell="A30" zoomScale="120" zoomScaleNormal="120" workbookViewId="0">
      <selection activeCell="F19" sqref="F19"/>
    </sheetView>
  </sheetViews>
  <sheetFormatPr defaultRowHeight="15"/>
  <cols>
    <col min="1" max="1" width="9.140625" style="11"/>
    <col min="2" max="2" width="22.5703125" style="11" customWidth="1"/>
    <col min="3" max="3" width="32.7109375" style="11" customWidth="1"/>
    <col min="4" max="4" width="25.5703125" style="11" customWidth="1"/>
    <col min="5" max="5" width="29.140625" style="11" customWidth="1"/>
    <col min="6" max="6" width="9.140625" style="11"/>
    <col min="7" max="7" width="17.140625" style="11" customWidth="1"/>
    <col min="8" max="8" width="12.42578125" style="11" customWidth="1"/>
    <col min="9" max="9" width="0.140625" style="11" hidden="1" customWidth="1"/>
    <col min="10" max="10" width="14.85546875" style="11" customWidth="1"/>
    <col min="11" max="16384" width="9.140625" style="11"/>
  </cols>
  <sheetData>
    <row r="1" spans="1:8" ht="38.25" customHeight="1">
      <c r="A1" s="541" t="s">
        <v>134</v>
      </c>
      <c r="B1" s="541"/>
      <c r="C1" s="541"/>
    </row>
    <row r="2" spans="1:8">
      <c r="A2" s="542" t="s">
        <v>82</v>
      </c>
      <c r="B2" s="542"/>
      <c r="C2" s="542"/>
    </row>
    <row r="3" spans="1:8">
      <c r="A3" s="12" t="s">
        <v>83</v>
      </c>
      <c r="B3" s="12" t="s">
        <v>84</v>
      </c>
      <c r="C3" s="12" t="s">
        <v>85</v>
      </c>
      <c r="D3" s="12" t="s">
        <v>128</v>
      </c>
      <c r="E3" s="12" t="s">
        <v>129</v>
      </c>
      <c r="F3" s="13"/>
      <c r="G3" s="13"/>
      <c r="H3" s="13"/>
    </row>
    <row r="4" spans="1:8">
      <c r="A4" s="14">
        <v>1</v>
      </c>
      <c r="B4" s="14" t="s">
        <v>86</v>
      </c>
      <c r="C4" s="15">
        <v>53525312006.519997</v>
      </c>
      <c r="D4" s="18">
        <f>C4/C$41*100</f>
        <v>1.8091992402006454</v>
      </c>
      <c r="E4" s="18" t="e">
        <f>C4/C$43*100</f>
        <v>#REF!</v>
      </c>
    </row>
    <row r="5" spans="1:8">
      <c r="A5" s="14">
        <v>2</v>
      </c>
      <c r="B5" s="14" t="s">
        <v>87</v>
      </c>
      <c r="C5" s="15">
        <v>62157535395.459999</v>
      </c>
      <c r="D5" s="18">
        <f t="shared" ref="D5:D41" si="0">C5/C$41*100</f>
        <v>2.1009754374997871</v>
      </c>
      <c r="E5" s="18" t="e">
        <f t="shared" ref="E5:E43" si="1">C5/C$43*100</f>
        <v>#REF!</v>
      </c>
    </row>
    <row r="6" spans="1:8">
      <c r="A6" s="14">
        <v>3</v>
      </c>
      <c r="B6" s="14" t="s">
        <v>88</v>
      </c>
      <c r="C6" s="15">
        <v>155431513524.26999</v>
      </c>
      <c r="D6" s="18">
        <f t="shared" si="0"/>
        <v>5.253712040708729</v>
      </c>
      <c r="E6" s="18" t="e">
        <f t="shared" si="1"/>
        <v>#REF!</v>
      </c>
    </row>
    <row r="7" spans="1:8">
      <c r="A7" s="14">
        <v>4</v>
      </c>
      <c r="B7" s="14" t="s">
        <v>89</v>
      </c>
      <c r="C7" s="15">
        <v>3993892365.1300001</v>
      </c>
      <c r="D7" s="18">
        <f t="shared" si="0"/>
        <v>0.13499682228019849</v>
      </c>
      <c r="E7" s="18" t="e">
        <f t="shared" si="1"/>
        <v>#REF!</v>
      </c>
    </row>
    <row r="8" spans="1:8">
      <c r="A8" s="14">
        <v>5</v>
      </c>
      <c r="B8" s="14" t="s">
        <v>90</v>
      </c>
      <c r="C8" s="15">
        <v>69988356863.979996</v>
      </c>
      <c r="D8" s="18">
        <f t="shared" si="0"/>
        <v>2.3656635956793699</v>
      </c>
      <c r="E8" s="18" t="e">
        <f t="shared" si="1"/>
        <v>#REF!</v>
      </c>
    </row>
    <row r="9" spans="1:8">
      <c r="A9" s="14">
        <v>6</v>
      </c>
      <c r="B9" s="14" t="s">
        <v>91</v>
      </c>
      <c r="C9" s="15">
        <v>140177083911.42001</v>
      </c>
      <c r="D9" s="18">
        <f t="shared" si="0"/>
        <v>4.7380998671281134</v>
      </c>
      <c r="E9" s="18" t="e">
        <f t="shared" si="1"/>
        <v>#REF!</v>
      </c>
    </row>
    <row r="10" spans="1:8">
      <c r="A10" s="14">
        <v>7</v>
      </c>
      <c r="B10" s="14" t="s">
        <v>92</v>
      </c>
      <c r="C10" s="15">
        <v>63526706066.010002</v>
      </c>
      <c r="D10" s="18">
        <f t="shared" si="0"/>
        <v>2.147254523861065</v>
      </c>
      <c r="E10" s="18" t="e">
        <f t="shared" si="1"/>
        <v>#REF!</v>
      </c>
    </row>
    <row r="11" spans="1:8">
      <c r="A11" s="14">
        <v>8</v>
      </c>
      <c r="B11" s="14" t="s">
        <v>93</v>
      </c>
      <c r="C11" s="15">
        <v>30929430222.099998</v>
      </c>
      <c r="D11" s="18">
        <f t="shared" si="0"/>
        <v>1.0454399901647642</v>
      </c>
      <c r="E11" s="18" t="e">
        <f t="shared" si="1"/>
        <v>#REF!</v>
      </c>
    </row>
    <row r="12" spans="1:8">
      <c r="A12" s="14">
        <v>9</v>
      </c>
      <c r="B12" s="14" t="s">
        <v>94</v>
      </c>
      <c r="C12" s="15">
        <v>128142093128.98</v>
      </c>
      <c r="D12" s="18">
        <f t="shared" si="0"/>
        <v>4.3313073541436031</v>
      </c>
      <c r="E12" s="18" t="e">
        <f t="shared" si="1"/>
        <v>#REF!</v>
      </c>
    </row>
    <row r="13" spans="1:8">
      <c r="A13" s="14">
        <v>10</v>
      </c>
      <c r="B13" s="14" t="s">
        <v>95</v>
      </c>
      <c r="C13" s="15">
        <v>241231439060.79001</v>
      </c>
      <c r="D13" s="18">
        <f t="shared" si="0"/>
        <v>8.1538195649962155</v>
      </c>
      <c r="E13" s="18" t="e">
        <f t="shared" si="1"/>
        <v>#REF!</v>
      </c>
    </row>
    <row r="14" spans="1:8">
      <c r="A14" s="14">
        <v>11</v>
      </c>
      <c r="B14" s="14" t="s">
        <v>96</v>
      </c>
      <c r="C14" s="15">
        <v>28057144823.57</v>
      </c>
      <c r="D14" s="18">
        <f t="shared" si="0"/>
        <v>0.9483543989583666</v>
      </c>
      <c r="E14" s="18" t="e">
        <f t="shared" si="1"/>
        <v>#REF!</v>
      </c>
    </row>
    <row r="15" spans="1:8">
      <c r="A15" s="14">
        <v>12</v>
      </c>
      <c r="B15" s="14" t="s">
        <v>97</v>
      </c>
      <c r="C15" s="15">
        <v>45091949113.970001</v>
      </c>
      <c r="D15" s="18">
        <f t="shared" si="0"/>
        <v>1.5241446900155065</v>
      </c>
      <c r="E15" s="18" t="e">
        <f t="shared" si="1"/>
        <v>#REF!</v>
      </c>
    </row>
    <row r="16" spans="1:8">
      <c r="A16" s="14">
        <v>13</v>
      </c>
      <c r="B16" s="14" t="s">
        <v>98</v>
      </c>
      <c r="C16" s="15">
        <v>85049678107.889999</v>
      </c>
      <c r="D16" s="18">
        <f t="shared" si="0"/>
        <v>2.8747485487494346</v>
      </c>
      <c r="E16" s="18" t="e">
        <f t="shared" si="1"/>
        <v>#REF!</v>
      </c>
    </row>
    <row r="17" spans="1:5">
      <c r="A17" s="14">
        <v>14</v>
      </c>
      <c r="B17" s="14" t="s">
        <v>99</v>
      </c>
      <c r="C17" s="15">
        <v>48417542411.949997</v>
      </c>
      <c r="D17" s="18">
        <f t="shared" si="0"/>
        <v>1.6365524582726794</v>
      </c>
      <c r="E17" s="18" t="e">
        <f t="shared" si="1"/>
        <v>#REF!</v>
      </c>
    </row>
    <row r="18" spans="1:5">
      <c r="A18" s="14">
        <v>15</v>
      </c>
      <c r="B18" s="14" t="s">
        <v>100</v>
      </c>
      <c r="C18" s="15">
        <v>48312227448.910004</v>
      </c>
      <c r="D18" s="18">
        <f t="shared" si="0"/>
        <v>1.632992726550041</v>
      </c>
      <c r="E18" s="18" t="e">
        <f t="shared" si="1"/>
        <v>#REF!</v>
      </c>
    </row>
    <row r="19" spans="1:5">
      <c r="A19" s="14">
        <v>16</v>
      </c>
      <c r="B19" s="14" t="s">
        <v>101</v>
      </c>
      <c r="C19" s="15">
        <v>93267764679.139999</v>
      </c>
      <c r="D19" s="18">
        <f t="shared" si="0"/>
        <v>3.1525265835378637</v>
      </c>
      <c r="E19" s="18" t="e">
        <f t="shared" si="1"/>
        <v>#REF!</v>
      </c>
    </row>
    <row r="20" spans="1:5">
      <c r="A20" s="14">
        <v>17</v>
      </c>
      <c r="B20" s="14" t="s">
        <v>102</v>
      </c>
      <c r="C20" s="15">
        <v>19005549048.549999</v>
      </c>
      <c r="D20" s="18">
        <f t="shared" si="0"/>
        <v>0.64240307266297281</v>
      </c>
      <c r="E20" s="18" t="e">
        <f t="shared" si="1"/>
        <v>#REF!</v>
      </c>
    </row>
    <row r="21" spans="1:5">
      <c r="A21" s="14">
        <v>18</v>
      </c>
      <c r="B21" s="14" t="s">
        <v>103</v>
      </c>
      <c r="C21" s="15">
        <v>63267471968.43</v>
      </c>
      <c r="D21" s="18">
        <f t="shared" si="0"/>
        <v>2.1384921997419881</v>
      </c>
      <c r="E21" s="18" t="e">
        <f t="shared" si="1"/>
        <v>#REF!</v>
      </c>
    </row>
    <row r="22" spans="1:5">
      <c r="A22" s="14">
        <v>19</v>
      </c>
      <c r="B22" s="14" t="s">
        <v>104</v>
      </c>
      <c r="C22" s="15">
        <v>93715181155.050003</v>
      </c>
      <c r="D22" s="18">
        <f t="shared" si="0"/>
        <v>3.1676496256636342</v>
      </c>
      <c r="E22" s="18" t="e">
        <f t="shared" si="1"/>
        <v>#REF!</v>
      </c>
    </row>
    <row r="23" spans="1:5">
      <c r="A23" s="14">
        <v>20</v>
      </c>
      <c r="B23" s="14" t="s">
        <v>105</v>
      </c>
      <c r="C23" s="15">
        <v>21449608359</v>
      </c>
      <c r="D23" s="18">
        <f t="shared" si="0"/>
        <v>0.72501427251796535</v>
      </c>
      <c r="E23" s="18" t="e">
        <f t="shared" si="1"/>
        <v>#REF!</v>
      </c>
    </row>
    <row r="24" spans="1:5">
      <c r="A24" s="14">
        <v>21</v>
      </c>
      <c r="B24" s="14" t="s">
        <v>106</v>
      </c>
      <c r="C24" s="15">
        <v>20650989926.98</v>
      </c>
      <c r="D24" s="18">
        <f t="shared" si="0"/>
        <v>0.69802031757857486</v>
      </c>
      <c r="E24" s="18" t="e">
        <f t="shared" si="1"/>
        <v>#REF!</v>
      </c>
    </row>
    <row r="25" spans="1:5">
      <c r="A25" s="14">
        <v>22</v>
      </c>
      <c r="B25" s="14" t="s">
        <v>107</v>
      </c>
      <c r="C25" s="15">
        <v>71381258449.389999</v>
      </c>
      <c r="D25" s="18">
        <f t="shared" si="0"/>
        <v>2.4127448063352008</v>
      </c>
      <c r="E25" s="18" t="e">
        <f t="shared" si="1"/>
        <v>#REF!</v>
      </c>
    </row>
    <row r="26" spans="1:5">
      <c r="A26" s="14">
        <v>23</v>
      </c>
      <c r="B26" s="14" t="s">
        <v>108</v>
      </c>
      <c r="C26" s="15">
        <v>38136723517.239998</v>
      </c>
      <c r="D26" s="18">
        <f t="shared" si="0"/>
        <v>1.2890523870786232</v>
      </c>
      <c r="E26" s="18" t="e">
        <f t="shared" si="1"/>
        <v>#REF!</v>
      </c>
    </row>
    <row r="27" spans="1:5">
      <c r="A27" s="14">
        <v>24</v>
      </c>
      <c r="B27" s="14" t="s">
        <v>109</v>
      </c>
      <c r="C27" s="15">
        <v>311755801825.03998</v>
      </c>
      <c r="D27" s="18">
        <f t="shared" si="0"/>
        <v>10.537600597663031</v>
      </c>
      <c r="E27" s="18" t="e">
        <f t="shared" si="1"/>
        <v>#REF!</v>
      </c>
    </row>
    <row r="28" spans="1:5">
      <c r="A28" s="14">
        <v>25</v>
      </c>
      <c r="B28" s="14" t="s">
        <v>110</v>
      </c>
      <c r="C28" s="15">
        <v>59033751798.5</v>
      </c>
      <c r="D28" s="18">
        <f t="shared" si="0"/>
        <v>1.9953890018806382</v>
      </c>
      <c r="E28" s="18" t="e">
        <f t="shared" si="1"/>
        <v>#REF!</v>
      </c>
    </row>
    <row r="29" spans="1:5">
      <c r="A29" s="14">
        <v>26</v>
      </c>
      <c r="B29" s="14" t="s">
        <v>111</v>
      </c>
      <c r="C29" s="15">
        <v>31984093598.830002</v>
      </c>
      <c r="D29" s="18">
        <f t="shared" si="0"/>
        <v>1.0810884732528205</v>
      </c>
      <c r="E29" s="18" t="e">
        <f t="shared" si="1"/>
        <v>#REF!</v>
      </c>
    </row>
    <row r="30" spans="1:5">
      <c r="A30" s="14">
        <v>27</v>
      </c>
      <c r="B30" s="14" t="s">
        <v>112</v>
      </c>
      <c r="C30" s="15">
        <v>75921433395.589996</v>
      </c>
      <c r="D30" s="18">
        <f t="shared" si="0"/>
        <v>2.5662064258030606</v>
      </c>
      <c r="E30" s="18" t="e">
        <f t="shared" si="1"/>
        <v>#REF!</v>
      </c>
    </row>
    <row r="31" spans="1:5">
      <c r="A31" s="14">
        <v>28</v>
      </c>
      <c r="B31" s="14" t="s">
        <v>113</v>
      </c>
      <c r="C31" s="15">
        <v>53159719890.949997</v>
      </c>
      <c r="D31" s="18">
        <f t="shared" si="0"/>
        <v>1.796841928250142</v>
      </c>
      <c r="E31" s="18" t="e">
        <f t="shared" si="1"/>
        <v>#REF!</v>
      </c>
    </row>
    <row r="32" spans="1:5">
      <c r="A32" s="14">
        <v>29</v>
      </c>
      <c r="B32" s="14" t="s">
        <v>114</v>
      </c>
      <c r="C32" s="15">
        <v>147069973626.48999</v>
      </c>
      <c r="D32" s="18">
        <f t="shared" si="0"/>
        <v>4.971085166378165</v>
      </c>
      <c r="E32" s="18" t="e">
        <f t="shared" si="1"/>
        <v>#REF!</v>
      </c>
    </row>
    <row r="33" spans="1:5">
      <c r="A33" s="14">
        <v>30</v>
      </c>
      <c r="B33" s="14" t="s">
        <v>115</v>
      </c>
      <c r="C33" s="15">
        <v>115886553198.89</v>
      </c>
      <c r="D33" s="18">
        <f t="shared" si="0"/>
        <v>3.9170600999273808</v>
      </c>
      <c r="E33" s="18" t="e">
        <f t="shared" si="1"/>
        <v>#REF!</v>
      </c>
    </row>
    <row r="34" spans="1:5">
      <c r="A34" s="14">
        <v>31</v>
      </c>
      <c r="B34" s="14" t="s">
        <v>116</v>
      </c>
      <c r="C34" s="15">
        <v>110340669344.38</v>
      </c>
      <c r="D34" s="18">
        <f t="shared" si="0"/>
        <v>3.7296046983671194</v>
      </c>
      <c r="E34" s="18" t="e">
        <f t="shared" si="1"/>
        <v>#REF!</v>
      </c>
    </row>
    <row r="35" spans="1:5">
      <c r="A35" s="14">
        <v>32</v>
      </c>
      <c r="B35" s="14" t="s">
        <v>117</v>
      </c>
      <c r="C35" s="15">
        <v>142424091344</v>
      </c>
      <c r="D35" s="18">
        <f t="shared" si="0"/>
        <v>4.8140505526515103</v>
      </c>
      <c r="E35" s="18" t="e">
        <f t="shared" si="1"/>
        <v>#REF!</v>
      </c>
    </row>
    <row r="36" spans="1:5">
      <c r="A36" s="14">
        <v>33</v>
      </c>
      <c r="B36" s="14" t="s">
        <v>118</v>
      </c>
      <c r="C36" s="15">
        <v>22450254651.139999</v>
      </c>
      <c r="D36" s="18">
        <f t="shared" si="0"/>
        <v>0.75883693405105002</v>
      </c>
      <c r="E36" s="18" t="e">
        <f t="shared" si="1"/>
        <v>#REF!</v>
      </c>
    </row>
    <row r="37" spans="1:5">
      <c r="A37" s="14">
        <v>34</v>
      </c>
      <c r="B37" s="14" t="s">
        <v>119</v>
      </c>
      <c r="C37" s="15">
        <v>38868702728.139999</v>
      </c>
      <c r="D37" s="18">
        <f t="shared" si="0"/>
        <v>1.3137938819444848</v>
      </c>
      <c r="E37" s="18" t="e">
        <f t="shared" si="1"/>
        <v>#REF!</v>
      </c>
    </row>
    <row r="38" spans="1:5">
      <c r="A38" s="14">
        <v>35</v>
      </c>
      <c r="B38" s="14" t="s">
        <v>120</v>
      </c>
      <c r="C38" s="15">
        <v>13581297872.190001</v>
      </c>
      <c r="D38" s="18">
        <f t="shared" si="0"/>
        <v>0.45905895491672666</v>
      </c>
      <c r="E38" s="18" t="e">
        <f t="shared" si="1"/>
        <v>#REF!</v>
      </c>
    </row>
    <row r="39" spans="1:5">
      <c r="A39" s="14">
        <v>36</v>
      </c>
      <c r="B39" s="14" t="s">
        <v>121</v>
      </c>
      <c r="C39" s="15">
        <v>58321024470.389999</v>
      </c>
      <c r="D39" s="18">
        <f t="shared" si="0"/>
        <v>1.9712982363689908</v>
      </c>
      <c r="E39" s="18" t="e">
        <f t="shared" si="1"/>
        <v>#REF!</v>
      </c>
    </row>
    <row r="40" spans="1:5">
      <c r="A40" s="14">
        <v>37</v>
      </c>
      <c r="B40" s="14" t="s">
        <v>80</v>
      </c>
      <c r="C40" s="15">
        <v>152804609025.29999</v>
      </c>
      <c r="D40" s="18">
        <f t="shared" si="0"/>
        <v>5.1649205242195348</v>
      </c>
      <c r="E40" s="18" t="e">
        <f t="shared" si="1"/>
        <v>#REF!</v>
      </c>
    </row>
    <row r="41" spans="1:5">
      <c r="A41" s="14">
        <v>38</v>
      </c>
      <c r="B41" s="16" t="s">
        <v>130</v>
      </c>
      <c r="C41" s="17">
        <f>SUM(C4:C40)</f>
        <v>2958508428324.5601</v>
      </c>
      <c r="D41" s="18">
        <f t="shared" si="0"/>
        <v>100</v>
      </c>
      <c r="E41" s="20" t="e">
        <f t="shared" si="1"/>
        <v>#REF!</v>
      </c>
    </row>
    <row r="42" spans="1:5">
      <c r="B42" s="16" t="s">
        <v>126</v>
      </c>
      <c r="C42" s="17" t="e">
        <f>#REF!</f>
        <v>#REF!</v>
      </c>
      <c r="D42" s="19" t="s">
        <v>8</v>
      </c>
      <c r="E42" s="20" t="e">
        <f t="shared" si="1"/>
        <v>#REF!</v>
      </c>
    </row>
    <row r="43" spans="1:5">
      <c r="B43" s="16" t="s">
        <v>127</v>
      </c>
      <c r="C43" s="17" t="e">
        <f>SUM(C41:C42)</f>
        <v>#REF!</v>
      </c>
      <c r="D43" s="19" t="s">
        <v>8</v>
      </c>
      <c r="E43" s="20" t="e">
        <f t="shared" si="1"/>
        <v>#REF!</v>
      </c>
    </row>
    <row r="44" spans="1:5">
      <c r="A44" s="11" t="s">
        <v>122</v>
      </c>
    </row>
    <row r="45" spans="1:5">
      <c r="A45" s="540" t="s">
        <v>123</v>
      </c>
      <c r="B45" s="540"/>
      <c r="C45" s="540"/>
    </row>
    <row r="46" spans="1:5">
      <c r="A46" s="540" t="s">
        <v>124</v>
      </c>
      <c r="B46" s="540"/>
      <c r="C46" s="540"/>
    </row>
    <row r="47" spans="1:5">
      <c r="A47" s="540" t="s">
        <v>125</v>
      </c>
      <c r="B47" s="540"/>
      <c r="C47" s="540"/>
    </row>
  </sheetData>
  <mergeCells count="5">
    <mergeCell ref="A47:C47"/>
    <mergeCell ref="A1:C1"/>
    <mergeCell ref="A2:C2"/>
    <mergeCell ref="A45:C45"/>
    <mergeCell ref="A46:C46"/>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D47"/>
  <sheetViews>
    <sheetView topLeftCell="A33" workbookViewId="0">
      <selection activeCell="F19" sqref="F19"/>
    </sheetView>
  </sheetViews>
  <sheetFormatPr defaultRowHeight="12.75"/>
  <cols>
    <col min="3" max="3" width="30.5703125" customWidth="1"/>
    <col min="4" max="4" width="99.5703125" customWidth="1"/>
  </cols>
  <sheetData>
    <row r="2" spans="2:4" ht="20.25">
      <c r="B2" s="545" t="s">
        <v>500</v>
      </c>
      <c r="C2" s="545"/>
      <c r="D2" s="545"/>
    </row>
    <row r="3" spans="2:4" ht="19.5" thickBot="1">
      <c r="B3" s="546" t="s">
        <v>82</v>
      </c>
      <c r="C3" s="546"/>
      <c r="D3" s="546"/>
    </row>
    <row r="4" spans="2:4" ht="21.75" thickBot="1">
      <c r="B4" s="129" t="s">
        <v>501</v>
      </c>
      <c r="C4" s="130" t="s">
        <v>84</v>
      </c>
      <c r="D4" s="131" t="s">
        <v>85</v>
      </c>
    </row>
    <row r="5" spans="2:4" ht="21">
      <c r="B5" s="132">
        <v>1</v>
      </c>
      <c r="C5" s="133" t="s">
        <v>86</v>
      </c>
      <c r="D5" s="134">
        <v>53525312006.519997</v>
      </c>
    </row>
    <row r="6" spans="2:4" ht="21">
      <c r="B6" s="135">
        <v>2</v>
      </c>
      <c r="C6" s="136" t="s">
        <v>87</v>
      </c>
      <c r="D6" s="137">
        <v>62157535395.460007</v>
      </c>
    </row>
    <row r="7" spans="2:4" ht="21">
      <c r="B7" s="135">
        <v>3</v>
      </c>
      <c r="C7" s="136" t="s">
        <v>502</v>
      </c>
      <c r="D7" s="137">
        <v>155431513524.26999</v>
      </c>
    </row>
    <row r="8" spans="2:4" ht="21">
      <c r="B8" s="135">
        <v>4</v>
      </c>
      <c r="C8" s="136" t="s">
        <v>89</v>
      </c>
      <c r="D8" s="137">
        <v>3993892365.1300011</v>
      </c>
    </row>
    <row r="9" spans="2:4" ht="21">
      <c r="B9" s="135">
        <v>5</v>
      </c>
      <c r="C9" s="136" t="s">
        <v>503</v>
      </c>
      <c r="D9" s="137">
        <v>69988356863.980011</v>
      </c>
    </row>
    <row r="10" spans="2:4" ht="21">
      <c r="B10" s="135">
        <v>6</v>
      </c>
      <c r="C10" s="136" t="s">
        <v>91</v>
      </c>
      <c r="D10" s="138">
        <v>140177083911.42001</v>
      </c>
    </row>
    <row r="11" spans="2:4" ht="21">
      <c r="B11" s="135">
        <v>7</v>
      </c>
      <c r="C11" s="136" t="s">
        <v>92</v>
      </c>
      <c r="D11" s="137">
        <v>63526706066.010002</v>
      </c>
    </row>
    <row r="12" spans="2:4" ht="21">
      <c r="B12" s="135">
        <v>8</v>
      </c>
      <c r="C12" s="136" t="s">
        <v>93</v>
      </c>
      <c r="D12" s="138">
        <v>30929430222.099995</v>
      </c>
    </row>
    <row r="13" spans="2:4" ht="21">
      <c r="B13" s="135">
        <v>9</v>
      </c>
      <c r="C13" s="136" t="s">
        <v>504</v>
      </c>
      <c r="D13" s="137">
        <v>128142093128.98</v>
      </c>
    </row>
    <row r="14" spans="2:4" ht="21">
      <c r="B14" s="135">
        <v>10</v>
      </c>
      <c r="C14" s="136" t="s">
        <v>95</v>
      </c>
      <c r="D14" s="137">
        <v>241231439060.78995</v>
      </c>
    </row>
    <row r="15" spans="2:4" ht="21">
      <c r="B15" s="135">
        <v>11</v>
      </c>
      <c r="C15" s="136" t="s">
        <v>96</v>
      </c>
      <c r="D15" s="139">
        <v>28057144823.569996</v>
      </c>
    </row>
    <row r="16" spans="2:4" ht="21">
      <c r="B16" s="135">
        <v>12</v>
      </c>
      <c r="C16" s="136" t="s">
        <v>97</v>
      </c>
      <c r="D16" s="137">
        <v>45091949113.970001</v>
      </c>
    </row>
    <row r="17" spans="2:4" ht="21">
      <c r="B17" s="135">
        <v>13</v>
      </c>
      <c r="C17" s="136" t="s">
        <v>98</v>
      </c>
      <c r="D17" s="137">
        <v>85049678107.889984</v>
      </c>
    </row>
    <row r="18" spans="2:4" ht="21">
      <c r="B18" s="135">
        <v>14</v>
      </c>
      <c r="C18" s="136" t="s">
        <v>99</v>
      </c>
      <c r="D18" s="137">
        <v>48417542411.949989</v>
      </c>
    </row>
    <row r="19" spans="2:4" ht="21">
      <c r="B19" s="135">
        <v>15</v>
      </c>
      <c r="C19" s="136" t="s">
        <v>100</v>
      </c>
      <c r="D19" s="137">
        <v>48312227448.910004</v>
      </c>
    </row>
    <row r="20" spans="2:4" ht="21">
      <c r="B20" s="135">
        <v>16</v>
      </c>
      <c r="C20" s="136" t="s">
        <v>101</v>
      </c>
      <c r="D20" s="137">
        <v>93267764679.139999</v>
      </c>
    </row>
    <row r="21" spans="2:4" ht="21">
      <c r="B21" s="135">
        <v>17</v>
      </c>
      <c r="C21" s="136" t="s">
        <v>505</v>
      </c>
      <c r="D21" s="137">
        <v>23089259246.840004</v>
      </c>
    </row>
    <row r="22" spans="2:4" ht="21">
      <c r="B22" s="135">
        <v>18</v>
      </c>
      <c r="C22" s="136" t="s">
        <v>103</v>
      </c>
      <c r="D22" s="137">
        <v>63276471968.43</v>
      </c>
    </row>
    <row r="23" spans="2:4" ht="21">
      <c r="B23" s="135">
        <v>19</v>
      </c>
      <c r="C23" s="136" t="s">
        <v>104</v>
      </c>
      <c r="D23" s="137">
        <v>93715181155.050003</v>
      </c>
    </row>
    <row r="24" spans="2:4" ht="21">
      <c r="B24" s="135">
        <v>20</v>
      </c>
      <c r="C24" s="136" t="s">
        <v>506</v>
      </c>
      <c r="D24" s="137">
        <v>22251914749.629997</v>
      </c>
    </row>
    <row r="25" spans="2:4" ht="21">
      <c r="B25" s="135">
        <v>21</v>
      </c>
      <c r="C25" s="136" t="s">
        <v>106</v>
      </c>
      <c r="D25" s="137">
        <v>57902880330.070007</v>
      </c>
    </row>
    <row r="26" spans="2:4" ht="21">
      <c r="B26" s="135">
        <v>22</v>
      </c>
      <c r="C26" s="136" t="s">
        <v>107</v>
      </c>
      <c r="D26" s="137">
        <v>71381258449.389999</v>
      </c>
    </row>
    <row r="27" spans="2:4" ht="21">
      <c r="B27" s="135">
        <v>23</v>
      </c>
      <c r="C27" s="136" t="s">
        <v>108</v>
      </c>
      <c r="D27" s="137">
        <v>38136723517.239998</v>
      </c>
    </row>
    <row r="28" spans="2:4" ht="21">
      <c r="B28" s="135">
        <v>24</v>
      </c>
      <c r="C28" s="136" t="s">
        <v>109</v>
      </c>
      <c r="D28" s="137">
        <v>311755801825.03998</v>
      </c>
    </row>
    <row r="29" spans="2:4" ht="21">
      <c r="B29" s="135">
        <v>25</v>
      </c>
      <c r="C29" s="136" t="s">
        <v>110</v>
      </c>
      <c r="D29" s="137">
        <v>59033751798.500008</v>
      </c>
    </row>
    <row r="30" spans="2:4" ht="21">
      <c r="B30" s="135">
        <v>26</v>
      </c>
      <c r="C30" s="136" t="s">
        <v>111</v>
      </c>
      <c r="D30" s="137">
        <v>31984093598.830002</v>
      </c>
    </row>
    <row r="31" spans="2:4" ht="21">
      <c r="B31" s="135">
        <v>27</v>
      </c>
      <c r="C31" s="136" t="s">
        <v>507</v>
      </c>
      <c r="D31" s="137">
        <v>75921433395.589996</v>
      </c>
    </row>
    <row r="32" spans="2:4" ht="21">
      <c r="B32" s="135">
        <v>28</v>
      </c>
      <c r="C32" s="136" t="s">
        <v>113</v>
      </c>
      <c r="D32" s="137">
        <v>53159719890.950005</v>
      </c>
    </row>
    <row r="33" spans="2:4" ht="21">
      <c r="B33" s="135">
        <v>29</v>
      </c>
      <c r="C33" s="136" t="s">
        <v>114</v>
      </c>
      <c r="D33" s="137">
        <v>147069973626.49005</v>
      </c>
    </row>
    <row r="34" spans="2:4" ht="21">
      <c r="B34" s="135">
        <v>30</v>
      </c>
      <c r="C34" s="136" t="s">
        <v>115</v>
      </c>
      <c r="D34" s="137">
        <v>115886553198.89</v>
      </c>
    </row>
    <row r="35" spans="2:4" ht="21">
      <c r="B35" s="135">
        <v>31</v>
      </c>
      <c r="C35" s="136" t="s">
        <v>116</v>
      </c>
      <c r="D35" s="137">
        <v>110340669344.38</v>
      </c>
    </row>
    <row r="36" spans="2:4" ht="21">
      <c r="B36" s="135">
        <v>32</v>
      </c>
      <c r="C36" s="140" t="s">
        <v>508</v>
      </c>
      <c r="D36" s="141">
        <v>142424091344</v>
      </c>
    </row>
    <row r="37" spans="2:4" ht="21">
      <c r="B37" s="135">
        <v>33</v>
      </c>
      <c r="C37" s="136" t="s">
        <v>118</v>
      </c>
      <c r="D37" s="137">
        <v>22450254651.139999</v>
      </c>
    </row>
    <row r="38" spans="2:4" ht="21">
      <c r="B38" s="135">
        <v>34</v>
      </c>
      <c r="C38" s="136" t="s">
        <v>119</v>
      </c>
      <c r="D38" s="137">
        <v>38868702728.139999</v>
      </c>
    </row>
    <row r="39" spans="2:4" ht="21">
      <c r="B39" s="135">
        <v>35</v>
      </c>
      <c r="C39" s="136" t="s">
        <v>120</v>
      </c>
      <c r="D39" s="137">
        <v>13581297872.189999</v>
      </c>
    </row>
    <row r="40" spans="2:4" ht="21">
      <c r="B40" s="135">
        <v>36</v>
      </c>
      <c r="C40" s="136" t="s">
        <v>121</v>
      </c>
      <c r="D40" s="137">
        <v>58321024470.389999</v>
      </c>
    </row>
    <row r="41" spans="2:4" ht="21.75" thickBot="1">
      <c r="B41" s="142">
        <v>37</v>
      </c>
      <c r="C41" s="143" t="s">
        <v>80</v>
      </c>
      <c r="D41" s="144">
        <v>152804609025.29999</v>
      </c>
    </row>
    <row r="42" spans="2:4" ht="21.75" thickBot="1">
      <c r="B42" s="547" t="s">
        <v>509</v>
      </c>
      <c r="C42" s="548"/>
      <c r="D42" s="145">
        <f>SUM(D5:D41)</f>
        <v>3000655335316.5698</v>
      </c>
    </row>
    <row r="43" spans="2:4" ht="18.75">
      <c r="B43" s="146" t="s">
        <v>510</v>
      </c>
      <c r="C43" s="147"/>
      <c r="D43" s="148"/>
    </row>
    <row r="44" spans="2:4" ht="18.75">
      <c r="B44" s="149">
        <v>1</v>
      </c>
      <c r="C44" s="549" t="s">
        <v>511</v>
      </c>
      <c r="D44" s="549"/>
    </row>
    <row r="45" spans="2:4" ht="18.75">
      <c r="B45" s="149">
        <v>2</v>
      </c>
      <c r="C45" s="549" t="s">
        <v>512</v>
      </c>
      <c r="D45" s="549"/>
    </row>
    <row r="46" spans="2:4" ht="18.75">
      <c r="B46" s="149">
        <v>3</v>
      </c>
      <c r="C46" s="549" t="s">
        <v>513</v>
      </c>
      <c r="D46" s="549"/>
    </row>
    <row r="47" spans="2:4" ht="18.75">
      <c r="B47" s="150">
        <v>4</v>
      </c>
      <c r="C47" s="543" t="s">
        <v>514</v>
      </c>
      <c r="D47" s="544"/>
    </row>
  </sheetData>
  <mergeCells count="7">
    <mergeCell ref="C47:D47"/>
    <mergeCell ref="B2:D2"/>
    <mergeCell ref="B3:D3"/>
    <mergeCell ref="B42:C42"/>
    <mergeCell ref="C44:D44"/>
    <mergeCell ref="C45:D45"/>
    <mergeCell ref="C46:D4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8780-F117-4EDA-98CF-F3EDEDDFD126}">
  <dimension ref="A1:D45"/>
  <sheetViews>
    <sheetView topLeftCell="A27" workbookViewId="0">
      <selection activeCell="F19" sqref="F19"/>
    </sheetView>
  </sheetViews>
  <sheetFormatPr defaultRowHeight="12.75"/>
  <cols>
    <col min="3" max="3" width="29.85546875" customWidth="1"/>
    <col min="4" max="4" width="37" customWidth="1"/>
  </cols>
  <sheetData>
    <row r="1" spans="1:4">
      <c r="A1" s="155"/>
    </row>
    <row r="3" spans="1:4" ht="13.5" thickBot="1"/>
    <row r="4" spans="1:4" ht="15">
      <c r="B4" s="550" t="s">
        <v>532</v>
      </c>
      <c r="C4" s="551"/>
      <c r="D4" s="552"/>
    </row>
    <row r="5" spans="1:4" ht="15" thickBot="1">
      <c r="B5" s="553" t="s">
        <v>533</v>
      </c>
      <c r="C5" s="554"/>
      <c r="D5" s="555"/>
    </row>
    <row r="6" spans="1:4" ht="15.75" thickBot="1">
      <c r="B6" s="200" t="s">
        <v>83</v>
      </c>
      <c r="C6" s="201" t="s">
        <v>84</v>
      </c>
      <c r="D6" s="202" t="s">
        <v>534</v>
      </c>
    </row>
    <row r="7" spans="1:4">
      <c r="B7" s="203">
        <v>1</v>
      </c>
      <c r="C7" s="204" t="s">
        <v>86</v>
      </c>
      <c r="D7" s="205">
        <v>57467618625.510002</v>
      </c>
    </row>
    <row r="8" spans="1:4">
      <c r="B8" s="206">
        <v>2</v>
      </c>
      <c r="C8" s="207" t="s">
        <v>87</v>
      </c>
      <c r="D8" s="205">
        <v>67460656267.079994</v>
      </c>
    </row>
    <row r="9" spans="1:4">
      <c r="B9" s="206">
        <v>3</v>
      </c>
      <c r="C9" s="207" t="s">
        <v>535</v>
      </c>
      <c r="D9" s="205">
        <v>179714994143.75</v>
      </c>
    </row>
    <row r="10" spans="1:4">
      <c r="B10" s="206">
        <v>4</v>
      </c>
      <c r="C10" s="207" t="s">
        <v>89</v>
      </c>
      <c r="D10" s="205">
        <v>2612431503.8899999</v>
      </c>
    </row>
    <row r="11" spans="1:4">
      <c r="B11" s="206">
        <v>5</v>
      </c>
      <c r="C11" s="207" t="s">
        <v>503</v>
      </c>
      <c r="D11" s="205">
        <v>78076937314.819992</v>
      </c>
    </row>
    <row r="12" spans="1:4">
      <c r="B12" s="206">
        <v>6</v>
      </c>
      <c r="C12" s="207" t="s">
        <v>91</v>
      </c>
      <c r="D12" s="205">
        <v>123031521306.14001</v>
      </c>
    </row>
    <row r="13" spans="1:4">
      <c r="B13" s="206">
        <v>7</v>
      </c>
      <c r="C13" s="207" t="s">
        <v>92</v>
      </c>
      <c r="D13" s="205">
        <v>92930649665.690002</v>
      </c>
    </row>
    <row r="14" spans="1:4">
      <c r="B14" s="206">
        <v>8</v>
      </c>
      <c r="C14" s="207" t="s">
        <v>93</v>
      </c>
      <c r="D14" s="205">
        <v>77523662982.229996</v>
      </c>
    </row>
    <row r="15" spans="1:4">
      <c r="B15" s="206">
        <v>9</v>
      </c>
      <c r="C15" s="207" t="s">
        <v>504</v>
      </c>
      <c r="D15" s="205">
        <v>124943613082.60999</v>
      </c>
    </row>
    <row r="16" spans="1:4">
      <c r="B16" s="206">
        <v>10</v>
      </c>
      <c r="C16" s="207" t="s">
        <v>95</v>
      </c>
      <c r="D16" s="205">
        <v>222680606739.33997</v>
      </c>
    </row>
    <row r="17" spans="2:4">
      <c r="B17" s="206">
        <v>11</v>
      </c>
      <c r="C17" s="207" t="s">
        <v>96</v>
      </c>
      <c r="D17" s="205">
        <v>34515070111.769997</v>
      </c>
    </row>
    <row r="18" spans="2:4">
      <c r="B18" s="206">
        <v>12</v>
      </c>
      <c r="C18" s="207" t="s">
        <v>97</v>
      </c>
      <c r="D18" s="205">
        <v>69004633290.089996</v>
      </c>
    </row>
    <row r="19" spans="2:4">
      <c r="B19" s="206">
        <v>13</v>
      </c>
      <c r="C19" s="207" t="s">
        <v>98</v>
      </c>
      <c r="D19" s="205">
        <v>117724274041.26001</v>
      </c>
    </row>
    <row r="20" spans="2:4">
      <c r="B20" s="206">
        <v>14</v>
      </c>
      <c r="C20" s="207" t="s">
        <v>99</v>
      </c>
      <c r="D20" s="205">
        <v>61231913793.950005</v>
      </c>
    </row>
    <row r="21" spans="2:4">
      <c r="B21" s="206">
        <v>15</v>
      </c>
      <c r="C21" s="207" t="s">
        <v>100</v>
      </c>
      <c r="D21" s="205">
        <v>41939190055.529999</v>
      </c>
    </row>
    <row r="22" spans="2:4">
      <c r="B22" s="206">
        <v>16</v>
      </c>
      <c r="C22" s="207" t="s">
        <v>101</v>
      </c>
      <c r="D22" s="205">
        <v>85432191992.419998</v>
      </c>
    </row>
    <row r="23" spans="2:4">
      <c r="B23" s="206">
        <v>17</v>
      </c>
      <c r="C23" s="207" t="s">
        <v>505</v>
      </c>
      <c r="D23" s="205">
        <v>34488374498.849998</v>
      </c>
    </row>
    <row r="24" spans="2:4">
      <c r="B24" s="206">
        <v>18</v>
      </c>
      <c r="C24" s="207" t="s">
        <v>103</v>
      </c>
      <c r="D24" s="205">
        <v>75606381758.429993</v>
      </c>
    </row>
    <row r="25" spans="2:4">
      <c r="B25" s="206">
        <v>19</v>
      </c>
      <c r="C25" s="207" t="s">
        <v>104</v>
      </c>
      <c r="D25" s="205">
        <v>95420104800.470016</v>
      </c>
    </row>
    <row r="26" spans="2:4">
      <c r="B26" s="206">
        <v>20</v>
      </c>
      <c r="C26" s="207" t="s">
        <v>506</v>
      </c>
      <c r="D26" s="205">
        <v>30852661159.099998</v>
      </c>
    </row>
    <row r="27" spans="2:4">
      <c r="B27" s="206">
        <v>21</v>
      </c>
      <c r="C27" s="207" t="s">
        <v>106</v>
      </c>
      <c r="D27" s="205">
        <v>53874263625.129997</v>
      </c>
    </row>
    <row r="28" spans="2:4">
      <c r="B28" s="206">
        <v>22</v>
      </c>
      <c r="C28" s="207" t="s">
        <v>107</v>
      </c>
      <c r="D28" s="205">
        <v>114332341233.39</v>
      </c>
    </row>
    <row r="29" spans="2:4">
      <c r="B29" s="206">
        <v>23</v>
      </c>
      <c r="C29" s="207" t="s">
        <v>108</v>
      </c>
      <c r="D29" s="205">
        <v>40492924816.540001</v>
      </c>
    </row>
    <row r="30" spans="2:4">
      <c r="B30" s="206">
        <v>24</v>
      </c>
      <c r="C30" s="207" t="s">
        <v>109</v>
      </c>
      <c r="D30" s="205">
        <v>517367331872.95154</v>
      </c>
    </row>
    <row r="31" spans="2:4">
      <c r="B31" s="206">
        <v>25</v>
      </c>
      <c r="C31" s="207" t="s">
        <v>110</v>
      </c>
      <c r="D31" s="205">
        <v>70335662264.999985</v>
      </c>
    </row>
    <row r="32" spans="2:4">
      <c r="B32" s="206">
        <v>26</v>
      </c>
      <c r="C32" s="207" t="s">
        <v>111</v>
      </c>
      <c r="D32" s="205">
        <v>40300423742.82</v>
      </c>
    </row>
    <row r="33" spans="2:4">
      <c r="B33" s="206">
        <v>27</v>
      </c>
      <c r="C33" s="207" t="s">
        <v>536</v>
      </c>
      <c r="D33" s="205">
        <v>104933290271.91</v>
      </c>
    </row>
    <row r="34" spans="2:4">
      <c r="B34" s="206">
        <v>28</v>
      </c>
      <c r="C34" s="207" t="s">
        <v>113</v>
      </c>
      <c r="D34" s="205">
        <v>50610170334.160004</v>
      </c>
    </row>
    <row r="35" spans="2:4">
      <c r="B35" s="206">
        <v>29</v>
      </c>
      <c r="C35" s="207" t="s">
        <v>114</v>
      </c>
      <c r="D35" s="205">
        <v>135831145633.27002</v>
      </c>
    </row>
    <row r="36" spans="2:4">
      <c r="B36" s="206">
        <v>30</v>
      </c>
      <c r="C36" s="207" t="s">
        <v>115</v>
      </c>
      <c r="D36" s="205">
        <v>88003629720.819992</v>
      </c>
    </row>
    <row r="37" spans="2:4">
      <c r="B37" s="206">
        <v>31</v>
      </c>
      <c r="C37" s="207" t="s">
        <v>116</v>
      </c>
      <c r="D37" s="205">
        <v>121579460297.29002</v>
      </c>
    </row>
    <row r="38" spans="2:4">
      <c r="B38" s="206">
        <v>32</v>
      </c>
      <c r="C38" s="208" t="s">
        <v>537</v>
      </c>
      <c r="D38" s="205">
        <v>191156694184.66</v>
      </c>
    </row>
    <row r="39" spans="2:4">
      <c r="B39" s="206">
        <v>33</v>
      </c>
      <c r="C39" s="207" t="s">
        <v>118</v>
      </c>
      <c r="D39" s="205">
        <v>24891029854.579998</v>
      </c>
    </row>
    <row r="40" spans="2:4">
      <c r="B40" s="206">
        <v>34</v>
      </c>
      <c r="C40" s="207" t="s">
        <v>119</v>
      </c>
      <c r="D40" s="205">
        <v>59598963943.089996</v>
      </c>
    </row>
    <row r="41" spans="2:4">
      <c r="B41" s="206">
        <v>35</v>
      </c>
      <c r="C41" s="207" t="s">
        <v>120</v>
      </c>
      <c r="D41" s="205">
        <v>27317264912.879997</v>
      </c>
    </row>
    <row r="42" spans="2:4">
      <c r="B42" s="206">
        <v>36</v>
      </c>
      <c r="C42" s="207" t="s">
        <v>121</v>
      </c>
      <c r="D42" s="205">
        <v>69923231483.130005</v>
      </c>
    </row>
    <row r="43" spans="2:4" ht="13.5" thickBot="1">
      <c r="B43" s="209">
        <v>37</v>
      </c>
      <c r="C43" s="210" t="s">
        <v>538</v>
      </c>
      <c r="D43" s="211">
        <v>94115685075.019974</v>
      </c>
    </row>
    <row r="44" spans="2:4" ht="13.5" thickBot="1">
      <c r="B44" s="212"/>
      <c r="C44" s="213" t="s">
        <v>509</v>
      </c>
      <c r="D44" s="214">
        <v>3477321000399.5713</v>
      </c>
    </row>
    <row r="45" spans="2:4">
      <c r="B45" s="556" t="s">
        <v>539</v>
      </c>
      <c r="C45" s="556"/>
      <c r="D45" s="556"/>
    </row>
  </sheetData>
  <mergeCells count="3">
    <mergeCell ref="B4:D4"/>
    <mergeCell ref="B5:D5"/>
    <mergeCell ref="B45:D4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DD8F-69F7-4323-BCAD-DB113D717B64}">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AC6E8-C492-431A-BDB2-BDEECCA5D2E3}">
  <dimension ref="A2:W56"/>
  <sheetViews>
    <sheetView topLeftCell="A29" zoomScale="75" zoomScaleNormal="75" workbookViewId="0">
      <selection activeCell="J49" sqref="J49"/>
    </sheetView>
  </sheetViews>
  <sheetFormatPr defaultRowHeight="12.75"/>
  <cols>
    <col min="1" max="1" width="9.28515625" bestFit="1" customWidth="1"/>
    <col min="2" max="2" width="19.28515625" customWidth="1"/>
    <col min="3" max="3" width="22.140625" bestFit="1" customWidth="1"/>
    <col min="4" max="4" width="18.85546875" bestFit="1" customWidth="1"/>
    <col min="5" max="5" width="20.7109375" bestFit="1" customWidth="1"/>
    <col min="6" max="7" width="22.140625" bestFit="1" customWidth="1"/>
    <col min="8" max="8" width="4.85546875" customWidth="1"/>
    <col min="9" max="9" width="9.28515625" bestFit="1" customWidth="1"/>
    <col min="11" max="11" width="26.85546875" bestFit="1" customWidth="1"/>
    <col min="12" max="12" width="22.85546875" bestFit="1" customWidth="1"/>
    <col min="13" max="13" width="25.140625" bestFit="1" customWidth="1"/>
    <col min="14" max="15" width="26.85546875" bestFit="1" customWidth="1"/>
    <col min="16" max="16" width="4.85546875" style="447" customWidth="1"/>
    <col min="17" max="17" width="35.85546875" style="233" customWidth="1"/>
    <col min="18" max="18" width="8.5703125" style="450" customWidth="1"/>
    <col min="19" max="19" width="27.42578125" style="233" customWidth="1"/>
    <col min="20" max="20" width="21.85546875" style="233" customWidth="1"/>
  </cols>
  <sheetData>
    <row r="2" spans="1:23" ht="16.5" thickBot="1">
      <c r="A2" s="483" t="s">
        <v>597</v>
      </c>
      <c r="B2" s="484"/>
      <c r="C2" s="484"/>
      <c r="D2" s="484"/>
      <c r="E2" s="484"/>
      <c r="F2" s="484"/>
      <c r="G2" s="485"/>
      <c r="I2" s="483" t="s">
        <v>619</v>
      </c>
      <c r="J2" s="484"/>
      <c r="K2" s="484"/>
      <c r="L2" s="484"/>
      <c r="M2" s="484"/>
      <c r="N2" s="484"/>
      <c r="O2" s="485"/>
      <c r="P2" s="443"/>
      <c r="Q2" s="442" t="s">
        <v>620</v>
      </c>
      <c r="R2" s="449"/>
      <c r="S2" s="234"/>
      <c r="T2" s="234"/>
      <c r="U2" s="431"/>
      <c r="V2" s="431"/>
      <c r="W2" s="432"/>
    </row>
    <row r="3" spans="1:23" ht="32.25" thickBot="1">
      <c r="A3" s="513" t="s">
        <v>0</v>
      </c>
      <c r="B3" s="515" t="s">
        <v>1</v>
      </c>
      <c r="C3" s="517" t="s">
        <v>519</v>
      </c>
      <c r="D3" s="517" t="s">
        <v>520</v>
      </c>
      <c r="E3" s="268" t="s">
        <v>567</v>
      </c>
      <c r="F3" s="519" t="s">
        <v>568</v>
      </c>
      <c r="G3" s="521" t="s">
        <v>142</v>
      </c>
      <c r="I3" s="499" t="s">
        <v>0</v>
      </c>
      <c r="J3" s="486" t="s">
        <v>1</v>
      </c>
      <c r="K3" s="486" t="s">
        <v>519</v>
      </c>
      <c r="L3" s="486" t="s">
        <v>520</v>
      </c>
      <c r="M3" s="418" t="s">
        <v>567</v>
      </c>
      <c r="N3" s="488" t="s">
        <v>568</v>
      </c>
      <c r="O3" s="490" t="s">
        <v>142</v>
      </c>
      <c r="P3" s="444"/>
      <c r="Q3" s="436" t="s">
        <v>621</v>
      </c>
    </row>
    <row r="4" spans="1:23" ht="16.5" thickBot="1">
      <c r="A4" s="514"/>
      <c r="B4" s="516"/>
      <c r="C4" s="518"/>
      <c r="D4" s="518"/>
      <c r="E4" s="269" t="s">
        <v>523</v>
      </c>
      <c r="F4" s="520"/>
      <c r="G4" s="522"/>
      <c r="I4" s="500"/>
      <c r="J4" s="487"/>
      <c r="K4" s="487"/>
      <c r="L4" s="487"/>
      <c r="M4" s="419" t="s">
        <v>523</v>
      </c>
      <c r="N4" s="489"/>
      <c r="O4" s="491"/>
      <c r="P4" s="444"/>
      <c r="Q4" s="436" t="s">
        <v>622</v>
      </c>
      <c r="S4" s="451" t="s">
        <v>615</v>
      </c>
      <c r="T4" s="451" t="s">
        <v>623</v>
      </c>
    </row>
    <row r="5" spans="1:23" ht="16.5" thickBot="1">
      <c r="A5" s="514"/>
      <c r="B5" s="516"/>
      <c r="C5" s="270" t="s">
        <v>496</v>
      </c>
      <c r="D5" s="270" t="s">
        <v>496</v>
      </c>
      <c r="E5" s="270" t="s">
        <v>496</v>
      </c>
      <c r="F5" s="520"/>
      <c r="G5" s="271" t="s">
        <v>496</v>
      </c>
      <c r="I5" s="500"/>
      <c r="J5" s="487"/>
      <c r="K5" s="420" t="s">
        <v>496</v>
      </c>
      <c r="L5" s="420" t="s">
        <v>496</v>
      </c>
      <c r="M5" s="420" t="s">
        <v>496</v>
      </c>
      <c r="N5" s="489"/>
      <c r="O5" s="438" t="s">
        <v>496</v>
      </c>
      <c r="P5" s="444"/>
      <c r="Q5" s="436">
        <v>43281</v>
      </c>
      <c r="S5" s="451" t="s">
        <v>586</v>
      </c>
      <c r="T5" s="452" t="str">
        <f>S5</f>
        <v>Growth %</v>
      </c>
    </row>
    <row r="6" spans="1:23" ht="15">
      <c r="A6" s="272">
        <v>1</v>
      </c>
      <c r="B6" s="273" t="s">
        <v>7</v>
      </c>
      <c r="C6" s="274">
        <v>98028293.330000013</v>
      </c>
      <c r="D6" s="275">
        <v>0</v>
      </c>
      <c r="E6" s="275">
        <v>0</v>
      </c>
      <c r="F6" s="275">
        <v>0</v>
      </c>
      <c r="G6" s="276">
        <f>C6+D6+E6+F6</f>
        <v>98028293.330000013</v>
      </c>
      <c r="I6" s="421">
        <v>1</v>
      </c>
      <c r="J6" s="422" t="s">
        <v>7</v>
      </c>
      <c r="K6" s="423">
        <v>98582798.910000011</v>
      </c>
      <c r="L6" s="424">
        <v>0</v>
      </c>
      <c r="M6" s="424">
        <v>0</v>
      </c>
      <c r="N6" s="424">
        <v>0</v>
      </c>
      <c r="O6" s="439">
        <f>K6+L6+M6+N6</f>
        <v>98582798.910000011</v>
      </c>
      <c r="P6" s="445"/>
      <c r="Q6" s="433">
        <v>100217589.59</v>
      </c>
      <c r="S6" s="40">
        <f>(G6-Q6)/Q6*100</f>
        <v>-2.1845429220126089</v>
      </c>
      <c r="T6" s="40">
        <f>(G6-O6)/O6*100</f>
        <v>-0.56247701032127062</v>
      </c>
    </row>
    <row r="7" spans="1:23" ht="15">
      <c r="A7" s="277">
        <f>A6+1</f>
        <v>2</v>
      </c>
      <c r="B7" s="278" t="s">
        <v>10</v>
      </c>
      <c r="C7" s="279">
        <f>100613674.4-D7</f>
        <v>94113674.400000006</v>
      </c>
      <c r="D7" s="170">
        <v>6500000</v>
      </c>
      <c r="E7" s="170">
        <v>0</v>
      </c>
      <c r="F7" s="170">
        <v>0</v>
      </c>
      <c r="G7" s="166">
        <f t="shared" ref="G7:G42" si="0">C7+D7+E7+F7</f>
        <v>100613674.40000001</v>
      </c>
      <c r="I7" s="421">
        <f>I6+1</f>
        <v>2</v>
      </c>
      <c r="J7" s="422" t="s">
        <v>10</v>
      </c>
      <c r="K7" s="423">
        <f>97790423.73-L7</f>
        <v>91290423.730000004</v>
      </c>
      <c r="L7" s="424">
        <v>6500000</v>
      </c>
      <c r="M7" s="424">
        <v>0</v>
      </c>
      <c r="N7" s="424">
        <v>0</v>
      </c>
      <c r="O7" s="439">
        <f t="shared" ref="O7:O42" si="1">K7+L7+M7+N7</f>
        <v>97790423.730000004</v>
      </c>
      <c r="P7" s="445"/>
      <c r="Q7" s="434">
        <v>57860541.539999999</v>
      </c>
      <c r="S7" s="40">
        <f t="shared" ref="S7:S44" si="2">(G7-Q7)/Q7*100</f>
        <v>73.889963215162823</v>
      </c>
      <c r="T7" s="40">
        <f t="shared" ref="T7:T45" si="3">(G7-O7)/O7*100</f>
        <v>2.8870420664041863</v>
      </c>
    </row>
    <row r="8" spans="1:23" ht="15">
      <c r="A8" s="277">
        <f t="shared" ref="A8:A42" si="4">A7+1</f>
        <v>3</v>
      </c>
      <c r="B8" s="278" t="s">
        <v>12</v>
      </c>
      <c r="C8" s="279">
        <v>44935625.881181419</v>
      </c>
      <c r="D8" s="170">
        <v>0</v>
      </c>
      <c r="E8" s="170">
        <v>0</v>
      </c>
      <c r="F8" s="170">
        <v>0</v>
      </c>
      <c r="G8" s="166">
        <f t="shared" si="0"/>
        <v>44935625.881181419</v>
      </c>
      <c r="I8" s="421">
        <f t="shared" ref="I8:I42" si="5">I7+1</f>
        <v>3</v>
      </c>
      <c r="J8" s="422" t="s">
        <v>12</v>
      </c>
      <c r="K8" s="423">
        <v>45657647.143615633</v>
      </c>
      <c r="L8" s="424">
        <v>0</v>
      </c>
      <c r="M8" s="424">
        <v>0</v>
      </c>
      <c r="N8" s="424">
        <v>0</v>
      </c>
      <c r="O8" s="439">
        <f t="shared" si="1"/>
        <v>45657647.143615633</v>
      </c>
      <c r="P8" s="445"/>
      <c r="Q8" s="434">
        <v>48385866.530000001</v>
      </c>
      <c r="S8" s="40">
        <f t="shared" si="2"/>
        <v>-7.1306786387288907</v>
      </c>
      <c r="T8" s="40">
        <f t="shared" si="3"/>
        <v>-1.5813807929328998</v>
      </c>
    </row>
    <row r="9" spans="1:23" ht="15">
      <c r="A9" s="277">
        <f t="shared" si="4"/>
        <v>4</v>
      </c>
      <c r="B9" s="278" t="s">
        <v>14</v>
      </c>
      <c r="C9" s="279">
        <v>111783998.8</v>
      </c>
      <c r="D9" s="170">
        <v>0</v>
      </c>
      <c r="E9" s="170">
        <v>0</v>
      </c>
      <c r="F9" s="170">
        <v>0</v>
      </c>
      <c r="G9" s="166">
        <f t="shared" si="0"/>
        <v>111783998.8</v>
      </c>
      <c r="I9" s="421">
        <f t="shared" si="5"/>
        <v>4</v>
      </c>
      <c r="J9" s="422" t="s">
        <v>14</v>
      </c>
      <c r="K9" s="423">
        <v>107041487.48</v>
      </c>
      <c r="L9" s="424">
        <v>0</v>
      </c>
      <c r="M9" s="424">
        <v>0</v>
      </c>
      <c r="N9" s="424">
        <v>0</v>
      </c>
      <c r="O9" s="439">
        <f t="shared" si="1"/>
        <v>107041487.48</v>
      </c>
      <c r="P9" s="445"/>
      <c r="Q9" s="434">
        <v>107438517.03</v>
      </c>
      <c r="S9" s="40">
        <f t="shared" si="2"/>
        <v>4.044621882473125</v>
      </c>
      <c r="T9" s="40">
        <f t="shared" si="3"/>
        <v>4.4305357031647192</v>
      </c>
    </row>
    <row r="10" spans="1:23" ht="15">
      <c r="A10" s="277">
        <f t="shared" si="4"/>
        <v>5</v>
      </c>
      <c r="B10" s="278" t="s">
        <v>16</v>
      </c>
      <c r="C10" s="279">
        <v>133705364.21981107</v>
      </c>
      <c r="D10" s="170">
        <v>0</v>
      </c>
      <c r="E10" s="170">
        <v>0</v>
      </c>
      <c r="F10" s="170">
        <v>0</v>
      </c>
      <c r="G10" s="166">
        <f t="shared" si="0"/>
        <v>133705364.21981107</v>
      </c>
      <c r="I10" s="421">
        <f t="shared" si="5"/>
        <v>5</v>
      </c>
      <c r="J10" s="422" t="s">
        <v>16</v>
      </c>
      <c r="K10" s="423">
        <v>133930757.08</v>
      </c>
      <c r="L10" s="424">
        <v>0</v>
      </c>
      <c r="M10" s="424">
        <v>0</v>
      </c>
      <c r="N10" s="424">
        <v>0</v>
      </c>
      <c r="O10" s="439">
        <f t="shared" si="1"/>
        <v>133930757.08</v>
      </c>
      <c r="P10" s="445"/>
      <c r="Q10" s="434">
        <v>134907612.91999999</v>
      </c>
      <c r="S10" s="40">
        <f t="shared" si="2"/>
        <v>-0.891164460008533</v>
      </c>
      <c r="T10" s="40">
        <f t="shared" si="3"/>
        <v>-0.1682905891843042</v>
      </c>
    </row>
    <row r="11" spans="1:23" ht="15">
      <c r="A11" s="277">
        <f t="shared" si="4"/>
        <v>6</v>
      </c>
      <c r="B11" s="278" t="s">
        <v>18</v>
      </c>
      <c r="C11" s="279">
        <v>56154690.840000004</v>
      </c>
      <c r="D11" s="170">
        <v>0</v>
      </c>
      <c r="E11" s="170">
        <v>0</v>
      </c>
      <c r="F11" s="170">
        <v>0</v>
      </c>
      <c r="G11" s="166">
        <f t="shared" si="0"/>
        <v>56154690.840000004</v>
      </c>
      <c r="I11" s="421">
        <f t="shared" si="5"/>
        <v>6</v>
      </c>
      <c r="J11" s="422" t="s">
        <v>18</v>
      </c>
      <c r="K11" s="423">
        <v>56623178.710000001</v>
      </c>
      <c r="L11" s="424">
        <v>0</v>
      </c>
      <c r="M11" s="424">
        <v>0</v>
      </c>
      <c r="N11" s="424">
        <v>0</v>
      </c>
      <c r="O11" s="439">
        <f t="shared" si="1"/>
        <v>56623178.710000001</v>
      </c>
      <c r="P11" s="445"/>
      <c r="Q11" s="434">
        <v>57256211.039999999</v>
      </c>
      <c r="S11" s="40">
        <f t="shared" si="2"/>
        <v>-1.9238440336725355</v>
      </c>
      <c r="T11" s="40">
        <f t="shared" si="3"/>
        <v>-0.82737825864456371</v>
      </c>
    </row>
    <row r="12" spans="1:23" ht="15">
      <c r="A12" s="277">
        <f t="shared" si="4"/>
        <v>7</v>
      </c>
      <c r="B12" s="278" t="s">
        <v>20</v>
      </c>
      <c r="C12" s="279">
        <v>33936861.917170264</v>
      </c>
      <c r="D12" s="170">
        <v>0</v>
      </c>
      <c r="E12" s="170">
        <v>0</v>
      </c>
      <c r="F12" s="170">
        <v>0</v>
      </c>
      <c r="G12" s="166">
        <f t="shared" si="0"/>
        <v>33936861.917170264</v>
      </c>
      <c r="I12" s="421">
        <f t="shared" si="5"/>
        <v>7</v>
      </c>
      <c r="J12" s="422" t="s">
        <v>20</v>
      </c>
      <c r="K12" s="423">
        <v>39610851.63634</v>
      </c>
      <c r="L12" s="424">
        <v>0</v>
      </c>
      <c r="M12" s="424">
        <v>0</v>
      </c>
      <c r="N12" s="424">
        <v>0</v>
      </c>
      <c r="O12" s="439">
        <f t="shared" si="1"/>
        <v>39610851.63634</v>
      </c>
      <c r="P12" s="445"/>
      <c r="Q12" s="433">
        <v>34750363.399999999</v>
      </c>
      <c r="S12" s="40">
        <f t="shared" si="2"/>
        <v>-2.3409869803828718</v>
      </c>
      <c r="T12" s="40">
        <f t="shared" si="3"/>
        <v>-14.32433155252909</v>
      </c>
    </row>
    <row r="13" spans="1:23" ht="15">
      <c r="A13" s="277">
        <f t="shared" si="4"/>
        <v>8</v>
      </c>
      <c r="B13" s="278" t="s">
        <v>22</v>
      </c>
      <c r="C13" s="279">
        <v>21313198.490000002</v>
      </c>
      <c r="D13" s="170">
        <v>0</v>
      </c>
      <c r="E13" s="170">
        <v>0</v>
      </c>
      <c r="F13" s="170">
        <v>0</v>
      </c>
      <c r="G13" s="166">
        <f t="shared" si="0"/>
        <v>21313198.490000002</v>
      </c>
      <c r="I13" s="421">
        <f t="shared" si="5"/>
        <v>8</v>
      </c>
      <c r="J13" s="422" t="s">
        <v>22</v>
      </c>
      <c r="K13" s="423">
        <v>21618240.109999999</v>
      </c>
      <c r="L13" s="424">
        <v>0</v>
      </c>
      <c r="M13" s="424">
        <v>0</v>
      </c>
      <c r="N13" s="424">
        <v>0</v>
      </c>
      <c r="O13" s="439">
        <f t="shared" si="1"/>
        <v>21618240.109999999</v>
      </c>
      <c r="P13" s="445"/>
      <c r="Q13" s="433">
        <v>22292486.469999999</v>
      </c>
      <c r="S13" s="40">
        <f t="shared" si="2"/>
        <v>-4.392906019334669</v>
      </c>
      <c r="T13" s="40">
        <f t="shared" si="3"/>
        <v>-1.4110381716913833</v>
      </c>
    </row>
    <row r="14" spans="1:23" ht="15">
      <c r="A14" s="277">
        <f t="shared" si="4"/>
        <v>9</v>
      </c>
      <c r="B14" s="278" t="s">
        <v>24</v>
      </c>
      <c r="C14" s="279">
        <f>192730721.406507-D14</f>
        <v>148830721.40650699</v>
      </c>
      <c r="D14" s="170">
        <v>43900000</v>
      </c>
      <c r="E14" s="170">
        <v>0</v>
      </c>
      <c r="F14" s="170">
        <v>0</v>
      </c>
      <c r="G14" s="166">
        <f t="shared" si="0"/>
        <v>192730721.40650699</v>
      </c>
      <c r="I14" s="421">
        <f t="shared" si="5"/>
        <v>9</v>
      </c>
      <c r="J14" s="422" t="s">
        <v>24</v>
      </c>
      <c r="K14" s="423">
        <f>188773736.81-L14</f>
        <v>144873736.81</v>
      </c>
      <c r="L14" s="424">
        <v>43900000</v>
      </c>
      <c r="M14" s="424">
        <v>0</v>
      </c>
      <c r="N14" s="424">
        <v>0</v>
      </c>
      <c r="O14" s="439">
        <f t="shared" si="1"/>
        <v>188773736.81</v>
      </c>
      <c r="P14" s="445"/>
      <c r="Q14" s="433">
        <v>193796061.81</v>
      </c>
      <c r="S14" s="40">
        <f t="shared" si="2"/>
        <v>-0.5497224213655536</v>
      </c>
      <c r="T14" s="40">
        <f t="shared" si="3"/>
        <v>2.0961520725150828</v>
      </c>
    </row>
    <row r="15" spans="1:23" ht="15">
      <c r="A15" s="277">
        <f t="shared" si="4"/>
        <v>10</v>
      </c>
      <c r="B15" s="278" t="s">
        <v>26</v>
      </c>
      <c r="C15" s="279">
        <v>62952056.490000002</v>
      </c>
      <c r="D15" s="170">
        <v>0</v>
      </c>
      <c r="E15" s="170">
        <v>0</v>
      </c>
      <c r="F15" s="170">
        <v>0</v>
      </c>
      <c r="G15" s="166">
        <f t="shared" si="0"/>
        <v>62952056.490000002</v>
      </c>
      <c r="I15" s="421">
        <f t="shared" si="5"/>
        <v>10</v>
      </c>
      <c r="J15" s="422" t="s">
        <v>26</v>
      </c>
      <c r="K15" s="423">
        <v>63286948.43</v>
      </c>
      <c r="L15" s="424">
        <v>0</v>
      </c>
      <c r="M15" s="424">
        <v>0</v>
      </c>
      <c r="N15" s="424">
        <v>0</v>
      </c>
      <c r="O15" s="439">
        <f t="shared" si="1"/>
        <v>63286948.43</v>
      </c>
      <c r="P15" s="445"/>
      <c r="Q15" s="433">
        <v>63825838.810000002</v>
      </c>
      <c r="S15" s="40">
        <f t="shared" si="2"/>
        <v>-1.3690103197877583</v>
      </c>
      <c r="T15" s="40">
        <f t="shared" si="3"/>
        <v>-0.52916430371170864</v>
      </c>
    </row>
    <row r="16" spans="1:23" ht="15">
      <c r="A16" s="277">
        <f t="shared" si="4"/>
        <v>11</v>
      </c>
      <c r="B16" s="278" t="s">
        <v>28</v>
      </c>
      <c r="C16" s="279">
        <v>76044993.969999999</v>
      </c>
      <c r="D16" s="170">
        <v>0</v>
      </c>
      <c r="E16" s="170">
        <v>0</v>
      </c>
      <c r="F16" s="170">
        <v>0</v>
      </c>
      <c r="G16" s="166">
        <f t="shared" si="0"/>
        <v>76044993.969999999</v>
      </c>
      <c r="I16" s="421">
        <f t="shared" si="5"/>
        <v>11</v>
      </c>
      <c r="J16" s="422" t="s">
        <v>28</v>
      </c>
      <c r="K16" s="423">
        <v>66653026.11999999</v>
      </c>
      <c r="L16" s="424">
        <v>0</v>
      </c>
      <c r="M16" s="424">
        <v>0</v>
      </c>
      <c r="N16" s="424">
        <v>0</v>
      </c>
      <c r="O16" s="439">
        <f t="shared" si="1"/>
        <v>66653026.11999999</v>
      </c>
      <c r="P16" s="445"/>
      <c r="Q16" s="433">
        <v>67901721.069999993</v>
      </c>
      <c r="S16" s="40">
        <f t="shared" si="2"/>
        <v>11.992734162960454</v>
      </c>
      <c r="T16" s="40">
        <f t="shared" si="3"/>
        <v>14.090834875360361</v>
      </c>
    </row>
    <row r="17" spans="1:20" ht="15">
      <c r="A17" s="277">
        <f t="shared" si="4"/>
        <v>12</v>
      </c>
      <c r="B17" s="278" t="s">
        <v>30</v>
      </c>
      <c r="C17" s="279">
        <v>277735972.77234107</v>
      </c>
      <c r="D17" s="170">
        <v>0</v>
      </c>
      <c r="E17" s="170">
        <v>0</v>
      </c>
      <c r="F17" s="170">
        <v>0</v>
      </c>
      <c r="G17" s="166">
        <f t="shared" si="0"/>
        <v>277735972.77234107</v>
      </c>
      <c r="I17" s="421">
        <f t="shared" si="5"/>
        <v>12</v>
      </c>
      <c r="J17" s="422" t="s">
        <v>30</v>
      </c>
      <c r="K17" s="423">
        <v>276253922.96345276</v>
      </c>
      <c r="L17" s="424">
        <v>0</v>
      </c>
      <c r="M17" s="424">
        <v>0</v>
      </c>
      <c r="N17" s="424">
        <v>0</v>
      </c>
      <c r="O17" s="439">
        <f t="shared" si="1"/>
        <v>276253922.96345276</v>
      </c>
      <c r="P17" s="445"/>
      <c r="Q17" s="433">
        <v>279029896.20999998</v>
      </c>
      <c r="S17" s="40">
        <f t="shared" si="2"/>
        <v>-0.46372215136584849</v>
      </c>
      <c r="T17" s="40">
        <f t="shared" si="3"/>
        <v>0.53648100015737521</v>
      </c>
    </row>
    <row r="18" spans="1:20" ht="15">
      <c r="A18" s="277">
        <f t="shared" si="4"/>
        <v>13</v>
      </c>
      <c r="B18" s="278" t="s">
        <v>32</v>
      </c>
      <c r="C18" s="279">
        <v>104771792.17651466</v>
      </c>
      <c r="D18" s="170">
        <v>0</v>
      </c>
      <c r="E18" s="170">
        <v>0</v>
      </c>
      <c r="F18" s="170">
        <v>0</v>
      </c>
      <c r="G18" s="166">
        <f t="shared" si="0"/>
        <v>104771792.17651466</v>
      </c>
      <c r="I18" s="421">
        <f t="shared" si="5"/>
        <v>13</v>
      </c>
      <c r="J18" s="422" t="s">
        <v>32</v>
      </c>
      <c r="K18" s="423">
        <v>106208598.1887622</v>
      </c>
      <c r="L18" s="424">
        <v>0</v>
      </c>
      <c r="M18" s="424">
        <v>0</v>
      </c>
      <c r="N18" s="424">
        <v>0</v>
      </c>
      <c r="O18" s="439">
        <f t="shared" si="1"/>
        <v>106208598.1887622</v>
      </c>
      <c r="P18" s="445"/>
      <c r="Q18" s="433">
        <v>97994770.659999996</v>
      </c>
      <c r="S18" s="40">
        <f t="shared" si="2"/>
        <v>6.9156971039077479</v>
      </c>
      <c r="T18" s="40">
        <f t="shared" si="3"/>
        <v>-1.3528151550347589</v>
      </c>
    </row>
    <row r="19" spans="1:20" ht="15">
      <c r="A19" s="277">
        <f t="shared" si="4"/>
        <v>14</v>
      </c>
      <c r="B19" s="278" t="s">
        <v>34</v>
      </c>
      <c r="C19" s="279">
        <f>125351839.26-D19</f>
        <v>118851839.26000001</v>
      </c>
      <c r="D19" s="170">
        <v>6500000</v>
      </c>
      <c r="E19" s="170">
        <v>0</v>
      </c>
      <c r="F19" s="170">
        <v>0</v>
      </c>
      <c r="G19" s="166">
        <f t="shared" si="0"/>
        <v>125351839.26000001</v>
      </c>
      <c r="I19" s="421">
        <f t="shared" si="5"/>
        <v>14</v>
      </c>
      <c r="J19" s="422" t="s">
        <v>34</v>
      </c>
      <c r="K19" s="423">
        <f>126177662.23-L19</f>
        <v>119677662.23</v>
      </c>
      <c r="L19" s="424">
        <v>6500000</v>
      </c>
      <c r="M19" s="424">
        <v>0</v>
      </c>
      <c r="N19" s="424">
        <v>0</v>
      </c>
      <c r="O19" s="439">
        <f t="shared" si="1"/>
        <v>126177662.23</v>
      </c>
      <c r="P19" s="445"/>
      <c r="Q19" s="433">
        <v>127952029.92</v>
      </c>
      <c r="S19" s="40">
        <f t="shared" si="2"/>
        <v>-2.0321605383093373</v>
      </c>
      <c r="T19" s="40">
        <f t="shared" si="3"/>
        <v>-0.6544922099560434</v>
      </c>
    </row>
    <row r="20" spans="1:20" ht="15">
      <c r="A20" s="277">
        <f t="shared" si="4"/>
        <v>15</v>
      </c>
      <c r="B20" s="278" t="s">
        <v>36</v>
      </c>
      <c r="C20" s="279">
        <v>36960036.409999996</v>
      </c>
      <c r="D20" s="170">
        <v>0</v>
      </c>
      <c r="E20" s="170">
        <v>0</v>
      </c>
      <c r="F20" s="170">
        <v>0</v>
      </c>
      <c r="G20" s="166">
        <f t="shared" si="0"/>
        <v>36960036.409999996</v>
      </c>
      <c r="I20" s="421">
        <f t="shared" si="5"/>
        <v>15</v>
      </c>
      <c r="J20" s="422" t="s">
        <v>36</v>
      </c>
      <c r="K20" s="423">
        <v>37406069.569999993</v>
      </c>
      <c r="L20" s="424">
        <v>0</v>
      </c>
      <c r="M20" s="424">
        <v>0</v>
      </c>
      <c r="N20" s="424">
        <v>0</v>
      </c>
      <c r="O20" s="439">
        <f t="shared" si="1"/>
        <v>37406069.569999993</v>
      </c>
      <c r="P20" s="445"/>
      <c r="Q20" s="433">
        <v>38500292.18</v>
      </c>
      <c r="S20" s="40">
        <f t="shared" si="2"/>
        <v>-4.0006339764874044</v>
      </c>
      <c r="T20" s="40">
        <f t="shared" si="3"/>
        <v>-1.1924085185301561</v>
      </c>
    </row>
    <row r="21" spans="1:20" ht="15">
      <c r="A21" s="277">
        <f t="shared" si="4"/>
        <v>16</v>
      </c>
      <c r="B21" s="278" t="s">
        <v>38</v>
      </c>
      <c r="C21" s="279">
        <f>68812739.83-D21</f>
        <v>61812739.829999998</v>
      </c>
      <c r="D21" s="170">
        <v>7000000</v>
      </c>
      <c r="E21" s="170">
        <v>0</v>
      </c>
      <c r="F21" s="170">
        <v>0</v>
      </c>
      <c r="G21" s="166">
        <f t="shared" si="0"/>
        <v>68812739.829999998</v>
      </c>
      <c r="I21" s="421">
        <f t="shared" si="5"/>
        <v>16</v>
      </c>
      <c r="J21" s="422" t="s">
        <v>38</v>
      </c>
      <c r="K21" s="423">
        <v>59515586.623876221</v>
      </c>
      <c r="L21" s="424">
        <v>0</v>
      </c>
      <c r="M21" s="424">
        <v>0</v>
      </c>
      <c r="N21" s="424">
        <v>0</v>
      </c>
      <c r="O21" s="439">
        <f t="shared" si="1"/>
        <v>59515586.623876221</v>
      </c>
      <c r="P21" s="445"/>
      <c r="Q21" s="433">
        <v>61277993.68</v>
      </c>
      <c r="S21" s="40">
        <f t="shared" si="2"/>
        <v>12.296006604503438</v>
      </c>
      <c r="T21" s="40">
        <f t="shared" si="3"/>
        <v>15.621375396800646</v>
      </c>
    </row>
    <row r="22" spans="1:20" ht="15">
      <c r="A22" s="277">
        <f t="shared" si="4"/>
        <v>17</v>
      </c>
      <c r="B22" s="278" t="s">
        <v>40</v>
      </c>
      <c r="C22" s="279">
        <v>31550317.670000002</v>
      </c>
      <c r="D22" s="170">
        <v>0</v>
      </c>
      <c r="E22" s="170">
        <v>0</v>
      </c>
      <c r="F22" s="170">
        <v>0</v>
      </c>
      <c r="G22" s="166">
        <f t="shared" si="0"/>
        <v>31550317.670000002</v>
      </c>
      <c r="I22" s="421">
        <f t="shared" si="5"/>
        <v>17</v>
      </c>
      <c r="J22" s="422" t="s">
        <v>40</v>
      </c>
      <c r="K22" s="423">
        <v>32008444.77</v>
      </c>
      <c r="L22" s="424">
        <v>0</v>
      </c>
      <c r="M22" s="424">
        <v>0</v>
      </c>
      <c r="N22" s="424">
        <v>0</v>
      </c>
      <c r="O22" s="439">
        <f t="shared" si="1"/>
        <v>32008444.77</v>
      </c>
      <c r="P22" s="445"/>
      <c r="Q22" s="433">
        <v>32800038.170000002</v>
      </c>
      <c r="S22" s="40">
        <f t="shared" si="2"/>
        <v>-3.8101190416998829</v>
      </c>
      <c r="T22" s="40">
        <f t="shared" si="3"/>
        <v>-1.4312694768268737</v>
      </c>
    </row>
    <row r="23" spans="1:20" ht="15">
      <c r="A23" s="277">
        <f t="shared" si="4"/>
        <v>18</v>
      </c>
      <c r="B23" s="278" t="s">
        <v>42</v>
      </c>
      <c r="C23" s="279">
        <v>223760252.12174875</v>
      </c>
      <c r="D23" s="170">
        <v>0</v>
      </c>
      <c r="E23" s="170">
        <v>0</v>
      </c>
      <c r="F23" s="170">
        <v>0</v>
      </c>
      <c r="G23" s="166">
        <f t="shared" si="0"/>
        <v>223760252.12174875</v>
      </c>
      <c r="I23" s="421">
        <f t="shared" si="5"/>
        <v>18</v>
      </c>
      <c r="J23" s="422" t="s">
        <v>42</v>
      </c>
      <c r="K23" s="423">
        <v>227252685.58482087</v>
      </c>
      <c r="L23" s="424">
        <v>0</v>
      </c>
      <c r="M23" s="424">
        <v>0</v>
      </c>
      <c r="N23" s="424">
        <v>0</v>
      </c>
      <c r="O23" s="439">
        <f t="shared" si="1"/>
        <v>227252685.58482087</v>
      </c>
      <c r="P23" s="445"/>
      <c r="Q23" s="433">
        <v>232965533.72999999</v>
      </c>
      <c r="S23" s="40">
        <f t="shared" si="2"/>
        <v>-3.9513491377312007</v>
      </c>
      <c r="T23" s="40">
        <f t="shared" si="3"/>
        <v>-1.5368062445926911</v>
      </c>
    </row>
    <row r="24" spans="1:20" ht="15">
      <c r="A24" s="277">
        <f t="shared" si="4"/>
        <v>19</v>
      </c>
      <c r="B24" s="278" t="s">
        <v>44</v>
      </c>
      <c r="C24" s="279">
        <v>62219720.769999996</v>
      </c>
      <c r="D24" s="170">
        <v>0</v>
      </c>
      <c r="E24" s="170">
        <v>0</v>
      </c>
      <c r="F24" s="170">
        <v>0</v>
      </c>
      <c r="G24" s="166">
        <f t="shared" si="0"/>
        <v>62219720.769999996</v>
      </c>
      <c r="I24" s="421">
        <f t="shared" si="5"/>
        <v>19</v>
      </c>
      <c r="J24" s="422" t="s">
        <v>44</v>
      </c>
      <c r="K24" s="423">
        <v>63409069.740000002</v>
      </c>
      <c r="L24" s="424">
        <v>0</v>
      </c>
      <c r="M24" s="424">
        <v>0</v>
      </c>
      <c r="N24" s="424">
        <v>0</v>
      </c>
      <c r="O24" s="439">
        <f t="shared" si="1"/>
        <v>63409069.740000002</v>
      </c>
      <c r="P24" s="445"/>
      <c r="Q24" s="433">
        <v>65047427.460000001</v>
      </c>
      <c r="S24" s="40">
        <f t="shared" si="2"/>
        <v>-4.3471460754368234</v>
      </c>
      <c r="T24" s="40">
        <f t="shared" si="3"/>
        <v>-1.8756764211756534</v>
      </c>
    </row>
    <row r="25" spans="1:20" ht="15">
      <c r="A25" s="277">
        <f t="shared" si="4"/>
        <v>20</v>
      </c>
      <c r="B25" s="278" t="s">
        <v>46</v>
      </c>
      <c r="C25" s="279">
        <v>61082288.267631397</v>
      </c>
      <c r="D25" s="170">
        <v>0</v>
      </c>
      <c r="E25" s="170">
        <v>0</v>
      </c>
      <c r="F25" s="170">
        <v>0</v>
      </c>
      <c r="G25" s="166">
        <f t="shared" si="0"/>
        <v>61082288.267631397</v>
      </c>
      <c r="I25" s="421">
        <f t="shared" si="5"/>
        <v>20</v>
      </c>
      <c r="J25" s="422" t="s">
        <v>46</v>
      </c>
      <c r="K25" s="423">
        <v>62133706.899999999</v>
      </c>
      <c r="L25" s="424">
        <v>0</v>
      </c>
      <c r="M25" s="424">
        <v>0</v>
      </c>
      <c r="N25" s="424">
        <v>0</v>
      </c>
      <c r="O25" s="439">
        <f t="shared" si="1"/>
        <v>62133706.899999999</v>
      </c>
      <c r="P25" s="445"/>
      <c r="Q25" s="433">
        <v>64757964.399999999</v>
      </c>
      <c r="S25" s="40">
        <f t="shared" si="2"/>
        <v>-5.6760217317278769</v>
      </c>
      <c r="T25" s="40">
        <f t="shared" si="3"/>
        <v>-1.6921871956887893</v>
      </c>
    </row>
    <row r="26" spans="1:20" ht="15">
      <c r="A26" s="277">
        <f t="shared" si="4"/>
        <v>21</v>
      </c>
      <c r="B26" s="278" t="s">
        <v>48</v>
      </c>
      <c r="C26" s="279">
        <v>44918042.07</v>
      </c>
      <c r="D26" s="170">
        <v>0</v>
      </c>
      <c r="E26" s="170">
        <v>0</v>
      </c>
      <c r="F26" s="170">
        <v>0</v>
      </c>
      <c r="G26" s="166">
        <f t="shared" si="0"/>
        <v>44918042.07</v>
      </c>
      <c r="I26" s="421">
        <f t="shared" si="5"/>
        <v>21</v>
      </c>
      <c r="J26" s="422" t="s">
        <v>48</v>
      </c>
      <c r="K26" s="423">
        <v>45605534.730000004</v>
      </c>
      <c r="L26" s="424">
        <v>0</v>
      </c>
      <c r="M26" s="424">
        <v>0</v>
      </c>
      <c r="N26" s="424">
        <v>0</v>
      </c>
      <c r="O26" s="439">
        <f t="shared" si="1"/>
        <v>45605534.730000004</v>
      </c>
      <c r="P26" s="445"/>
      <c r="Q26" s="433">
        <v>46759780.420000002</v>
      </c>
      <c r="S26" s="40">
        <f t="shared" si="2"/>
        <v>-3.9387232648600223</v>
      </c>
      <c r="T26" s="40">
        <f t="shared" si="3"/>
        <v>-1.50747637116896</v>
      </c>
    </row>
    <row r="27" spans="1:20" ht="15">
      <c r="A27" s="277">
        <f t="shared" si="4"/>
        <v>22</v>
      </c>
      <c r="B27" s="278" t="s">
        <v>50</v>
      </c>
      <c r="C27" s="279">
        <v>31111476.949999999</v>
      </c>
      <c r="D27" s="170">
        <v>0</v>
      </c>
      <c r="E27" s="170">
        <v>0</v>
      </c>
      <c r="F27" s="170">
        <v>0</v>
      </c>
      <c r="G27" s="166">
        <f t="shared" si="0"/>
        <v>31111476.949999999</v>
      </c>
      <c r="I27" s="421">
        <f t="shared" si="5"/>
        <v>22</v>
      </c>
      <c r="J27" s="422" t="s">
        <v>50</v>
      </c>
      <c r="K27" s="423">
        <v>31584158.360000007</v>
      </c>
      <c r="L27" s="424">
        <v>0</v>
      </c>
      <c r="M27" s="424">
        <v>0</v>
      </c>
      <c r="N27" s="424">
        <v>0</v>
      </c>
      <c r="O27" s="439">
        <f t="shared" si="1"/>
        <v>31584158.360000007</v>
      </c>
      <c r="P27" s="445"/>
      <c r="Q27" s="433">
        <v>32371905.620000001</v>
      </c>
      <c r="S27" s="40">
        <f t="shared" si="2"/>
        <v>-3.8935881155580909</v>
      </c>
      <c r="T27" s="40">
        <f t="shared" si="3"/>
        <v>-1.4965775076616843</v>
      </c>
    </row>
    <row r="28" spans="1:20" ht="15">
      <c r="A28" s="277">
        <f t="shared" si="4"/>
        <v>23</v>
      </c>
      <c r="B28" s="278" t="s">
        <v>52</v>
      </c>
      <c r="C28" s="279">
        <v>47961939.950000003</v>
      </c>
      <c r="D28" s="170">
        <v>0</v>
      </c>
      <c r="E28" s="170">
        <v>0</v>
      </c>
      <c r="F28" s="170">
        <v>0</v>
      </c>
      <c r="G28" s="166">
        <f t="shared" si="0"/>
        <v>47961939.950000003</v>
      </c>
      <c r="I28" s="421">
        <f t="shared" si="5"/>
        <v>23</v>
      </c>
      <c r="J28" s="422" t="s">
        <v>52</v>
      </c>
      <c r="K28" s="423">
        <v>48599040.43</v>
      </c>
      <c r="L28" s="424">
        <v>0</v>
      </c>
      <c r="M28" s="424">
        <v>0</v>
      </c>
      <c r="N28" s="424">
        <v>0</v>
      </c>
      <c r="O28" s="439">
        <f t="shared" si="1"/>
        <v>48599040.43</v>
      </c>
      <c r="P28" s="445"/>
      <c r="Q28" s="433">
        <v>49871457.189999998</v>
      </c>
      <c r="S28" s="40">
        <f t="shared" si="2"/>
        <v>-3.828877974680239</v>
      </c>
      <c r="T28" s="40">
        <f t="shared" si="3"/>
        <v>-1.3109322208072178</v>
      </c>
    </row>
    <row r="29" spans="1:20" ht="15">
      <c r="A29" s="277">
        <f t="shared" si="4"/>
        <v>24</v>
      </c>
      <c r="B29" s="278" t="s">
        <v>54</v>
      </c>
      <c r="C29" s="279">
        <f>1421234576.5-D29</f>
        <v>1277404576.5</v>
      </c>
      <c r="D29" s="170">
        <v>143830000</v>
      </c>
      <c r="E29" s="170">
        <v>0</v>
      </c>
      <c r="F29" s="170">
        <v>0</v>
      </c>
      <c r="G29" s="166">
        <f t="shared" si="0"/>
        <v>1421234576.5</v>
      </c>
      <c r="I29" s="421">
        <f t="shared" si="5"/>
        <v>24</v>
      </c>
      <c r="J29" s="422" t="s">
        <v>54</v>
      </c>
      <c r="K29" s="423">
        <f>1426428935.47-L29</f>
        <v>1282598935.47</v>
      </c>
      <c r="L29" s="424">
        <v>143830000</v>
      </c>
      <c r="M29" s="424">
        <v>0</v>
      </c>
      <c r="N29" s="424">
        <v>0</v>
      </c>
      <c r="O29" s="439">
        <f t="shared" si="1"/>
        <v>1426428935.47</v>
      </c>
      <c r="P29" s="445"/>
      <c r="Q29" s="433">
        <v>1451639937.8599999</v>
      </c>
      <c r="S29" s="40">
        <f t="shared" si="2"/>
        <v>-2.094552551703925</v>
      </c>
      <c r="T29" s="40">
        <f t="shared" si="3"/>
        <v>-0.36415126199669512</v>
      </c>
    </row>
    <row r="30" spans="1:20" ht="15">
      <c r="A30" s="277">
        <f t="shared" si="4"/>
        <v>25</v>
      </c>
      <c r="B30" s="278" t="s">
        <v>56</v>
      </c>
      <c r="C30" s="279">
        <v>63768296.18</v>
      </c>
      <c r="D30" s="170">
        <v>0</v>
      </c>
      <c r="E30" s="170">
        <v>0</v>
      </c>
      <c r="F30" s="170">
        <v>0</v>
      </c>
      <c r="G30" s="166">
        <f t="shared" si="0"/>
        <v>63768296.18</v>
      </c>
      <c r="I30" s="421">
        <f t="shared" si="5"/>
        <v>25</v>
      </c>
      <c r="J30" s="422" t="s">
        <v>56</v>
      </c>
      <c r="K30" s="423">
        <v>59183665.509999998</v>
      </c>
      <c r="L30" s="424">
        <v>0</v>
      </c>
      <c r="M30" s="424">
        <v>0</v>
      </c>
      <c r="N30" s="424">
        <v>0</v>
      </c>
      <c r="O30" s="439">
        <f t="shared" si="1"/>
        <v>59183665.509999998</v>
      </c>
      <c r="P30" s="445"/>
      <c r="Q30" s="435">
        <v>61495066.439999998</v>
      </c>
      <c r="S30" s="40">
        <f t="shared" si="2"/>
        <v>3.6966050637866452</v>
      </c>
      <c r="T30" s="40">
        <f t="shared" si="3"/>
        <v>7.7464459669625523</v>
      </c>
    </row>
    <row r="31" spans="1:20" ht="15">
      <c r="A31" s="277">
        <f t="shared" si="4"/>
        <v>26</v>
      </c>
      <c r="B31" s="278" t="s">
        <v>58</v>
      </c>
      <c r="C31" s="279">
        <f>65190776.8780792-D31</f>
        <v>52690776.878079198</v>
      </c>
      <c r="D31" s="170">
        <v>12500000</v>
      </c>
      <c r="E31" s="170">
        <v>0</v>
      </c>
      <c r="F31" s="170">
        <v>0</v>
      </c>
      <c r="G31" s="166">
        <f t="shared" si="0"/>
        <v>65190776.878079198</v>
      </c>
      <c r="I31" s="421">
        <f t="shared" si="5"/>
        <v>26</v>
      </c>
      <c r="J31" s="422" t="s">
        <v>58</v>
      </c>
      <c r="K31" s="423">
        <f>61345344.9719218-L31</f>
        <v>54845344.971921802</v>
      </c>
      <c r="L31" s="424">
        <v>6500000</v>
      </c>
      <c r="M31" s="424">
        <v>0</v>
      </c>
      <c r="N31" s="424">
        <v>0</v>
      </c>
      <c r="O31" s="439">
        <f t="shared" si="1"/>
        <v>61345344.971921802</v>
      </c>
      <c r="P31" s="445"/>
      <c r="Q31" s="435">
        <v>55747995.990000002</v>
      </c>
      <c r="S31" s="40">
        <f t="shared" si="2"/>
        <v>16.938332437587583</v>
      </c>
      <c r="T31" s="40">
        <f t="shared" si="3"/>
        <v>6.268498299125187</v>
      </c>
    </row>
    <row r="32" spans="1:20" ht="15">
      <c r="A32" s="277">
        <f t="shared" si="4"/>
        <v>27</v>
      </c>
      <c r="B32" s="278" t="s">
        <v>60</v>
      </c>
      <c r="C32" s="279">
        <f>102154285.23-D32</f>
        <v>97154285.230000004</v>
      </c>
      <c r="D32" s="170">
        <v>5000000</v>
      </c>
      <c r="E32" s="170">
        <v>0</v>
      </c>
      <c r="F32" s="170">
        <v>0</v>
      </c>
      <c r="G32" s="166">
        <f t="shared" si="0"/>
        <v>102154285.23</v>
      </c>
      <c r="I32" s="421">
        <f t="shared" si="5"/>
        <v>27</v>
      </c>
      <c r="J32" s="422" t="s">
        <v>60</v>
      </c>
      <c r="K32" s="423">
        <f>103256042.18-L32</f>
        <v>98256042.180000007</v>
      </c>
      <c r="L32" s="424">
        <v>5000000</v>
      </c>
      <c r="M32" s="424">
        <v>0</v>
      </c>
      <c r="N32" s="424">
        <v>0</v>
      </c>
      <c r="O32" s="439">
        <f t="shared" si="1"/>
        <v>103256042.18000001</v>
      </c>
      <c r="P32" s="445"/>
      <c r="Q32" s="435">
        <v>105388666.18000001</v>
      </c>
      <c r="S32" s="40">
        <f t="shared" si="2"/>
        <v>-3.0690026425382384</v>
      </c>
      <c r="T32" s="40">
        <f t="shared" si="3"/>
        <v>-1.0670145075669051</v>
      </c>
    </row>
    <row r="33" spans="1:20" ht="15">
      <c r="A33" s="277">
        <f t="shared" si="4"/>
        <v>28</v>
      </c>
      <c r="B33" s="278" t="s">
        <v>62</v>
      </c>
      <c r="C33" s="279">
        <v>78980779.090000004</v>
      </c>
      <c r="D33" s="170">
        <v>0</v>
      </c>
      <c r="E33" s="170">
        <v>0</v>
      </c>
      <c r="F33" s="170">
        <v>0</v>
      </c>
      <c r="G33" s="166">
        <f t="shared" si="0"/>
        <v>78980779.090000004</v>
      </c>
      <c r="I33" s="421">
        <f t="shared" si="5"/>
        <v>28</v>
      </c>
      <c r="J33" s="422" t="s">
        <v>62</v>
      </c>
      <c r="K33" s="423">
        <v>79854005.140000001</v>
      </c>
      <c r="L33" s="424">
        <v>0</v>
      </c>
      <c r="M33" s="424">
        <v>0</v>
      </c>
      <c r="N33" s="424">
        <v>0</v>
      </c>
      <c r="O33" s="439">
        <f t="shared" si="1"/>
        <v>79854005.140000001</v>
      </c>
      <c r="P33" s="445"/>
      <c r="Q33" s="435">
        <v>81417458.579999998</v>
      </c>
      <c r="S33" s="40">
        <f t="shared" si="2"/>
        <v>-2.9928218498809285</v>
      </c>
      <c r="T33" s="40">
        <f t="shared" si="3"/>
        <v>-1.0935281811714486</v>
      </c>
    </row>
    <row r="34" spans="1:20" ht="15">
      <c r="A34" s="277">
        <f t="shared" si="4"/>
        <v>29</v>
      </c>
      <c r="B34" s="278" t="s">
        <v>64</v>
      </c>
      <c r="C34" s="279">
        <f>97496310.66-D34</f>
        <v>85250321.659999996</v>
      </c>
      <c r="D34" s="170">
        <f>6950000+5295988.98+0.02</f>
        <v>12245989</v>
      </c>
      <c r="E34" s="170">
        <v>0</v>
      </c>
      <c r="F34" s="170">
        <v>0</v>
      </c>
      <c r="G34" s="166">
        <f t="shared" si="0"/>
        <v>97496310.659999996</v>
      </c>
      <c r="I34" s="421">
        <f t="shared" si="5"/>
        <v>29</v>
      </c>
      <c r="J34" s="422" t="s">
        <v>64</v>
      </c>
      <c r="K34" s="423">
        <f>99085406.37-L34</f>
        <v>86839417.370000005</v>
      </c>
      <c r="L34" s="424">
        <f>6950000+5295988.98+0.02</f>
        <v>12245989</v>
      </c>
      <c r="M34" s="424">
        <v>0</v>
      </c>
      <c r="N34" s="424">
        <v>0</v>
      </c>
      <c r="O34" s="439">
        <f t="shared" si="1"/>
        <v>99085406.370000005</v>
      </c>
      <c r="P34" s="445"/>
      <c r="Q34" s="435">
        <v>101567066.28</v>
      </c>
      <c r="S34" s="40">
        <f t="shared" si="2"/>
        <v>-4.0079484119170568</v>
      </c>
      <c r="T34" s="40">
        <f t="shared" si="3"/>
        <v>-1.6037636300002471</v>
      </c>
    </row>
    <row r="35" spans="1:20" ht="15">
      <c r="A35" s="277">
        <f t="shared" si="4"/>
        <v>30</v>
      </c>
      <c r="B35" s="278" t="s">
        <v>66</v>
      </c>
      <c r="C35" s="279">
        <v>136531758.11815849</v>
      </c>
      <c r="D35" s="170">
        <v>0</v>
      </c>
      <c r="E35" s="170">
        <v>0</v>
      </c>
      <c r="F35" s="170">
        <v>0</v>
      </c>
      <c r="G35" s="166">
        <f t="shared" si="0"/>
        <v>136531758.11815849</v>
      </c>
      <c r="I35" s="421">
        <f t="shared" si="5"/>
        <v>30</v>
      </c>
      <c r="J35" s="422" t="s">
        <v>66</v>
      </c>
      <c r="K35" s="423">
        <v>104997383.47283387</v>
      </c>
      <c r="L35" s="424">
        <v>0</v>
      </c>
      <c r="M35" s="424">
        <v>0</v>
      </c>
      <c r="N35" s="424">
        <v>0</v>
      </c>
      <c r="O35" s="439">
        <f t="shared" si="1"/>
        <v>104997383.47283387</v>
      </c>
      <c r="P35" s="445"/>
      <c r="Q35" s="435">
        <v>106334516.11</v>
      </c>
      <c r="S35" s="40">
        <f t="shared" si="2"/>
        <v>28.398344312697404</v>
      </c>
      <c r="T35" s="40">
        <f t="shared" si="3"/>
        <v>30.033486171094491</v>
      </c>
    </row>
    <row r="36" spans="1:20" ht="15">
      <c r="A36" s="277">
        <f t="shared" si="4"/>
        <v>31</v>
      </c>
      <c r="B36" s="278" t="s">
        <v>68</v>
      </c>
      <c r="C36" s="279">
        <v>28491926.969999999</v>
      </c>
      <c r="D36" s="170">
        <v>0</v>
      </c>
      <c r="E36" s="170">
        <v>0</v>
      </c>
      <c r="F36" s="170">
        <v>0</v>
      </c>
      <c r="G36" s="166">
        <f t="shared" si="0"/>
        <v>28491926.969999999</v>
      </c>
      <c r="I36" s="421">
        <f t="shared" si="5"/>
        <v>31</v>
      </c>
      <c r="J36" s="422" t="s">
        <v>68</v>
      </c>
      <c r="K36" s="423">
        <v>28874208.629999999</v>
      </c>
      <c r="L36" s="424">
        <v>0</v>
      </c>
      <c r="M36" s="424">
        <v>0</v>
      </c>
      <c r="N36" s="424">
        <v>0</v>
      </c>
      <c r="O36" s="439">
        <f t="shared" si="1"/>
        <v>28874208.629999999</v>
      </c>
      <c r="P36" s="445"/>
      <c r="Q36" s="435">
        <v>29696386.149999999</v>
      </c>
      <c r="S36" s="40">
        <f t="shared" si="2"/>
        <v>-4.0559116315235535</v>
      </c>
      <c r="T36" s="40">
        <f t="shared" si="3"/>
        <v>-1.323955454151611</v>
      </c>
    </row>
    <row r="37" spans="1:20" ht="15">
      <c r="A37" s="277">
        <f t="shared" si="4"/>
        <v>32</v>
      </c>
      <c r="B37" s="278" t="s">
        <v>70</v>
      </c>
      <c r="C37" s="279">
        <v>80915343.530000001</v>
      </c>
      <c r="D37" s="170">
        <v>0</v>
      </c>
      <c r="E37" s="170">
        <v>0</v>
      </c>
      <c r="F37" s="170">
        <v>0</v>
      </c>
      <c r="G37" s="166">
        <f t="shared" si="0"/>
        <v>80915343.530000001</v>
      </c>
      <c r="I37" s="421">
        <f t="shared" si="5"/>
        <v>32</v>
      </c>
      <c r="J37" s="422" t="s">
        <v>70</v>
      </c>
      <c r="K37" s="423">
        <v>78278786.099999994</v>
      </c>
      <c r="L37" s="424">
        <v>0</v>
      </c>
      <c r="M37" s="424">
        <v>0</v>
      </c>
      <c r="N37" s="424">
        <v>0</v>
      </c>
      <c r="O37" s="439">
        <f t="shared" si="1"/>
        <v>78278786.099999994</v>
      </c>
      <c r="P37" s="445"/>
      <c r="Q37" s="435">
        <v>79520400.989999995</v>
      </c>
      <c r="S37" s="40">
        <f t="shared" si="2"/>
        <v>1.7541945496168034</v>
      </c>
      <c r="T37" s="40">
        <f t="shared" si="3"/>
        <v>3.3681634084512293</v>
      </c>
    </row>
    <row r="38" spans="1:20" ht="15">
      <c r="A38" s="277">
        <f t="shared" si="4"/>
        <v>33</v>
      </c>
      <c r="B38" s="278" t="s">
        <v>72</v>
      </c>
      <c r="C38" s="279">
        <v>38594539.810000002</v>
      </c>
      <c r="D38" s="170">
        <v>0</v>
      </c>
      <c r="E38" s="170">
        <v>0</v>
      </c>
      <c r="F38" s="170">
        <v>0</v>
      </c>
      <c r="G38" s="166">
        <f t="shared" si="0"/>
        <v>38594539.810000002</v>
      </c>
      <c r="I38" s="421">
        <f t="shared" si="5"/>
        <v>33</v>
      </c>
      <c r="J38" s="422" t="s">
        <v>72</v>
      </c>
      <c r="K38" s="423">
        <v>39218901.039999999</v>
      </c>
      <c r="L38" s="424">
        <v>0</v>
      </c>
      <c r="M38" s="424">
        <v>0</v>
      </c>
      <c r="N38" s="424">
        <v>0</v>
      </c>
      <c r="O38" s="439">
        <f t="shared" si="1"/>
        <v>39218901.039999999</v>
      </c>
      <c r="P38" s="445"/>
      <c r="Q38" s="433">
        <v>40225935.909999996</v>
      </c>
      <c r="S38" s="40">
        <f t="shared" si="2"/>
        <v>-4.0555827057697762</v>
      </c>
      <c r="T38" s="40">
        <f t="shared" si="3"/>
        <v>-1.5919906306482186</v>
      </c>
    </row>
    <row r="39" spans="1:20" ht="15">
      <c r="A39" s="277">
        <f t="shared" si="4"/>
        <v>34</v>
      </c>
      <c r="B39" s="278" t="s">
        <v>74</v>
      </c>
      <c r="C39" s="279">
        <v>21316143.050000001</v>
      </c>
      <c r="D39" s="170">
        <v>0</v>
      </c>
      <c r="E39" s="170">
        <v>0</v>
      </c>
      <c r="F39" s="170">
        <v>0</v>
      </c>
      <c r="G39" s="166">
        <f t="shared" si="0"/>
        <v>21316143.050000001</v>
      </c>
      <c r="I39" s="421">
        <f t="shared" si="5"/>
        <v>34</v>
      </c>
      <c r="J39" s="422" t="s">
        <v>74</v>
      </c>
      <c r="K39" s="423">
        <v>21611262.68</v>
      </c>
      <c r="L39" s="424">
        <v>0</v>
      </c>
      <c r="M39" s="424">
        <v>0</v>
      </c>
      <c r="N39" s="424">
        <v>0</v>
      </c>
      <c r="O39" s="439">
        <f t="shared" si="1"/>
        <v>21611262.68</v>
      </c>
      <c r="P39" s="445"/>
      <c r="Q39" s="433">
        <v>22113312.199999999</v>
      </c>
      <c r="S39" s="40">
        <f t="shared" si="2"/>
        <v>-3.6049287541827337</v>
      </c>
      <c r="T39" s="40">
        <f t="shared" si="3"/>
        <v>-1.3655825407791442</v>
      </c>
    </row>
    <row r="40" spans="1:20" ht="15">
      <c r="A40" s="277">
        <f t="shared" si="4"/>
        <v>35</v>
      </c>
      <c r="B40" s="278" t="s">
        <v>76</v>
      </c>
      <c r="C40" s="279">
        <v>27242686.255851287</v>
      </c>
      <c r="D40" s="170">
        <v>0</v>
      </c>
      <c r="E40" s="170">
        <v>0</v>
      </c>
      <c r="F40" s="170">
        <v>0</v>
      </c>
      <c r="G40" s="166">
        <f t="shared" si="0"/>
        <v>27242686.255851287</v>
      </c>
      <c r="I40" s="421">
        <f t="shared" si="5"/>
        <v>35</v>
      </c>
      <c r="J40" s="422" t="s">
        <v>76</v>
      </c>
      <c r="K40" s="423">
        <v>27486482.074871797</v>
      </c>
      <c r="L40" s="424">
        <v>0</v>
      </c>
      <c r="M40" s="424">
        <v>0</v>
      </c>
      <c r="N40" s="424">
        <v>0</v>
      </c>
      <c r="O40" s="439">
        <f t="shared" si="1"/>
        <v>27486482.074871797</v>
      </c>
      <c r="P40" s="445"/>
      <c r="Q40" s="433">
        <v>28496975.620000001</v>
      </c>
      <c r="S40" s="40">
        <f t="shared" si="2"/>
        <v>-4.4014823919364172</v>
      </c>
      <c r="T40" s="40">
        <f t="shared" si="3"/>
        <v>-0.88696624892346043</v>
      </c>
    </row>
    <row r="41" spans="1:20" ht="15">
      <c r="A41" s="277">
        <f t="shared" si="4"/>
        <v>36</v>
      </c>
      <c r="B41" s="278" t="s">
        <v>78</v>
      </c>
      <c r="C41" s="279">
        <v>33101729.890000004</v>
      </c>
      <c r="D41" s="170">
        <v>0</v>
      </c>
      <c r="E41" s="170">
        <v>0</v>
      </c>
      <c r="F41" s="170">
        <v>0</v>
      </c>
      <c r="G41" s="166">
        <f t="shared" si="0"/>
        <v>33101729.890000004</v>
      </c>
      <c r="I41" s="421">
        <f t="shared" si="5"/>
        <v>36</v>
      </c>
      <c r="J41" s="422" t="s">
        <v>78</v>
      </c>
      <c r="K41" s="423">
        <v>33524208.009999998</v>
      </c>
      <c r="L41" s="424">
        <v>0</v>
      </c>
      <c r="M41" s="424">
        <v>0</v>
      </c>
      <c r="N41" s="424">
        <v>0</v>
      </c>
      <c r="O41" s="439">
        <f t="shared" si="1"/>
        <v>33524208.009999998</v>
      </c>
      <c r="P41" s="445"/>
      <c r="Q41" s="433">
        <v>34244939.780000001</v>
      </c>
      <c r="S41" s="40">
        <f t="shared" si="2"/>
        <v>-3.3383323122900141</v>
      </c>
      <c r="T41" s="40">
        <f t="shared" si="3"/>
        <v>-1.2602180486231676</v>
      </c>
    </row>
    <row r="42" spans="1:20" ht="15">
      <c r="A42" s="280">
        <f t="shared" si="4"/>
        <v>37</v>
      </c>
      <c r="B42" s="281" t="s">
        <v>80</v>
      </c>
      <c r="C42" s="282">
        <v>31215043.809999999</v>
      </c>
      <c r="D42" s="283">
        <v>0</v>
      </c>
      <c r="E42" s="283">
        <v>0</v>
      </c>
      <c r="F42" s="283">
        <v>0</v>
      </c>
      <c r="G42" s="166">
        <f t="shared" si="0"/>
        <v>31215043.809999999</v>
      </c>
      <c r="I42" s="425">
        <f t="shared" si="5"/>
        <v>37</v>
      </c>
      <c r="J42" s="426" t="s">
        <v>80</v>
      </c>
      <c r="K42" s="427">
        <v>31848844.119999997</v>
      </c>
      <c r="L42" s="428">
        <v>0</v>
      </c>
      <c r="M42" s="428">
        <v>0</v>
      </c>
      <c r="N42" s="428">
        <v>0</v>
      </c>
      <c r="O42" s="440">
        <f t="shared" si="1"/>
        <v>31848844.119999997</v>
      </c>
      <c r="P42" s="445"/>
      <c r="Q42" s="433">
        <v>32833430.199999999</v>
      </c>
      <c r="S42" s="40">
        <f t="shared" si="2"/>
        <v>-4.9290810620207468</v>
      </c>
      <c r="T42" s="40">
        <f t="shared" si="3"/>
        <v>-1.9900260983160563</v>
      </c>
    </row>
    <row r="43" spans="1:20" ht="16.5" thickBot="1">
      <c r="A43" s="501" t="s">
        <v>526</v>
      </c>
      <c r="B43" s="502"/>
      <c r="C43" s="284">
        <f>SUM(C5:C42)</f>
        <v>4037194104.9649944</v>
      </c>
      <c r="D43" s="284">
        <f>SUM(D5:D42)</f>
        <v>237475989</v>
      </c>
      <c r="E43" s="285">
        <v>0</v>
      </c>
      <c r="F43" s="285">
        <v>0</v>
      </c>
      <c r="G43" s="286">
        <f>C43+D43</f>
        <v>4274670093.9649944</v>
      </c>
      <c r="I43" s="492" t="s">
        <v>526</v>
      </c>
      <c r="J43" s="492"/>
      <c r="K43" s="429">
        <f>SUM(K5:K42)</f>
        <v>4006241063.0204954</v>
      </c>
      <c r="L43" s="429">
        <f>SUM(L5:L41)</f>
        <v>224475989</v>
      </c>
      <c r="M43" s="430">
        <v>0</v>
      </c>
      <c r="N43" s="430">
        <v>0</v>
      </c>
      <c r="O43" s="441">
        <f>K43+L43</f>
        <v>4230717052.0204954</v>
      </c>
      <c r="P43" s="446"/>
      <c r="Q43" s="448">
        <v>4248683988.1399994</v>
      </c>
      <c r="S43" s="454">
        <f t="shared" si="2"/>
        <v>0.61162717437997338</v>
      </c>
      <c r="T43" s="453">
        <f t="shared" si="3"/>
        <v>1.0389028952788992</v>
      </c>
    </row>
    <row r="44" spans="1:20" ht="16.5" thickBot="1">
      <c r="A44" s="503" t="s">
        <v>499</v>
      </c>
      <c r="B44" s="504"/>
      <c r="C44" s="287">
        <f t="shared" ref="C44:F44" si="6">C45-C43</f>
        <v>8678297160.0350056</v>
      </c>
      <c r="D44" s="287">
        <f t="shared" si="6"/>
        <v>124751246</v>
      </c>
      <c r="E44" s="287">
        <f t="shared" si="6"/>
        <v>2916563553</v>
      </c>
      <c r="F44" s="287">
        <f t="shared" si="6"/>
        <v>11168352000</v>
      </c>
      <c r="G44" s="287">
        <f>G45-G43</f>
        <v>22887963959.035004</v>
      </c>
      <c r="I44" s="492" t="s">
        <v>499</v>
      </c>
      <c r="J44" s="492"/>
      <c r="K44" s="429">
        <f>K45-K43</f>
        <v>7008095136.9795046</v>
      </c>
      <c r="L44" s="429">
        <v>120153811</v>
      </c>
      <c r="M44" s="429">
        <f>3091676600-344629800</f>
        <v>2747046800</v>
      </c>
      <c r="N44" s="429">
        <v>11168352000</v>
      </c>
      <c r="O44" s="441">
        <f>K44+L44+M44+N44</f>
        <v>21043647747.979504</v>
      </c>
      <c r="P44" s="446"/>
      <c r="Q44" s="448">
        <v>17834756936.860001</v>
      </c>
      <c r="S44" s="453">
        <f t="shared" si="2"/>
        <v>28.333478499677689</v>
      </c>
      <c r="T44" s="453">
        <f t="shared" si="3"/>
        <v>8.7642419847698765</v>
      </c>
    </row>
    <row r="45" spans="1:20" ht="16.5" thickBot="1">
      <c r="A45" s="505" t="s">
        <v>527</v>
      </c>
      <c r="B45" s="506"/>
      <c r="C45" s="288">
        <v>12715491265</v>
      </c>
      <c r="D45" s="287">
        <v>362227235</v>
      </c>
      <c r="E45" s="287">
        <v>2916563553</v>
      </c>
      <c r="F45" s="287">
        <v>11168352000</v>
      </c>
      <c r="G45" s="287">
        <v>27162634053</v>
      </c>
      <c r="I45" s="492" t="s">
        <v>527</v>
      </c>
      <c r="J45" s="492"/>
      <c r="K45" s="429">
        <v>11014336200</v>
      </c>
      <c r="L45" s="429">
        <f>L43+L44</f>
        <v>344629800</v>
      </c>
      <c r="M45" s="429">
        <f>M43+M44</f>
        <v>2747046800</v>
      </c>
      <c r="N45" s="429">
        <f>N43+N44</f>
        <v>11168352000</v>
      </c>
      <c r="O45" s="441">
        <f>O43+O44</f>
        <v>25274364800</v>
      </c>
      <c r="P45" s="446"/>
      <c r="Q45" s="448">
        <v>22083440925</v>
      </c>
      <c r="S45" s="453">
        <f>(G45-Q45)/Q45*100</f>
        <v>23.000007767131969</v>
      </c>
      <c r="T45" s="453">
        <f t="shared" si="3"/>
        <v>7.4710849033879576</v>
      </c>
    </row>
    <row r="46" spans="1:20" ht="31.5">
      <c r="A46" s="272"/>
      <c r="B46" s="180" t="s">
        <v>528</v>
      </c>
      <c r="C46" s="289">
        <f>SUM(C43:C44)</f>
        <v>12715491265</v>
      </c>
      <c r="D46" s="289"/>
      <c r="E46" s="289"/>
      <c r="F46" s="290"/>
      <c r="G46" s="291"/>
    </row>
    <row r="47" spans="1:20" ht="31.5">
      <c r="A47" s="277"/>
      <c r="B47" s="184" t="s">
        <v>529</v>
      </c>
      <c r="C47" s="292"/>
      <c r="D47" s="292"/>
      <c r="E47" s="292"/>
      <c r="F47" s="293"/>
      <c r="G47" s="294"/>
    </row>
    <row r="48" spans="1:20" ht="15.75">
      <c r="A48" s="507"/>
      <c r="B48" s="508"/>
      <c r="C48" s="508"/>
      <c r="D48" s="508"/>
      <c r="E48" s="508"/>
      <c r="F48" s="509"/>
      <c r="G48" s="294">
        <v>27162634053</v>
      </c>
    </row>
    <row r="49" spans="1:7" ht="15.75">
      <c r="A49" s="510"/>
      <c r="B49" s="511"/>
      <c r="C49" s="511"/>
      <c r="D49" s="511"/>
      <c r="E49" s="511"/>
      <c r="F49" s="512"/>
      <c r="G49" s="295">
        <f>G45-G48</f>
        <v>0</v>
      </c>
    </row>
    <row r="50" spans="1:7" ht="15">
      <c r="A50" s="493" t="s">
        <v>598</v>
      </c>
      <c r="B50" s="494"/>
      <c r="C50" s="494"/>
      <c r="D50" s="494"/>
      <c r="E50" s="494"/>
      <c r="F50" s="495"/>
      <c r="G50" s="296">
        <f>G43/G45</f>
        <v>0.15737317984788279</v>
      </c>
    </row>
    <row r="51" spans="1:7" ht="15">
      <c r="A51" s="493" t="s">
        <v>599</v>
      </c>
      <c r="B51" s="494"/>
      <c r="C51" s="494"/>
      <c r="D51" s="494"/>
      <c r="E51" s="494"/>
      <c r="F51" s="495"/>
      <c r="G51" s="296">
        <f>G44/G45</f>
        <v>0.8426268201521171</v>
      </c>
    </row>
    <row r="52" spans="1:7" ht="15">
      <c r="A52" s="496"/>
      <c r="B52" s="497"/>
      <c r="C52" s="497"/>
      <c r="D52" s="497"/>
      <c r="E52" s="497"/>
      <c r="F52" s="498"/>
      <c r="G52" s="296">
        <f>G50+G51</f>
        <v>0.99999999999999989</v>
      </c>
    </row>
    <row r="53" spans="1:7" ht="15">
      <c r="A53" s="217"/>
      <c r="B53" s="217"/>
      <c r="C53" s="217"/>
      <c r="D53" s="217"/>
      <c r="E53" s="217"/>
      <c r="F53" s="217"/>
      <c r="G53" s="297"/>
    </row>
    <row r="54" spans="1:7" ht="15">
      <c r="A54" s="217"/>
      <c r="B54" s="217"/>
      <c r="C54" s="298"/>
      <c r="D54" s="217"/>
      <c r="E54" s="217"/>
      <c r="F54" s="217"/>
      <c r="G54" s="297"/>
    </row>
    <row r="55" spans="1:7" ht="15">
      <c r="A55" s="217"/>
      <c r="B55" s="217"/>
      <c r="C55" s="217"/>
      <c r="D55" s="217"/>
      <c r="E55" s="217"/>
      <c r="F55" s="217"/>
      <c r="G55" s="217"/>
    </row>
    <row r="56" spans="1:7" ht="15">
      <c r="A56" s="217"/>
      <c r="B56" s="217"/>
      <c r="C56" s="217"/>
      <c r="D56" s="217"/>
      <c r="E56" s="217"/>
      <c r="F56" s="217"/>
      <c r="G56" s="217"/>
    </row>
  </sheetData>
  <mergeCells count="25">
    <mergeCell ref="A2:G2"/>
    <mergeCell ref="A3:A5"/>
    <mergeCell ref="B3:B5"/>
    <mergeCell ref="C3:C4"/>
    <mergeCell ref="D3:D4"/>
    <mergeCell ref="F3:F5"/>
    <mergeCell ref="G3:G4"/>
    <mergeCell ref="I44:J44"/>
    <mergeCell ref="I45:J45"/>
    <mergeCell ref="A51:F51"/>
    <mergeCell ref="A52:F52"/>
    <mergeCell ref="I3:I5"/>
    <mergeCell ref="J3:J5"/>
    <mergeCell ref="A43:B43"/>
    <mergeCell ref="A44:B44"/>
    <mergeCell ref="A45:B45"/>
    <mergeCell ref="A48:F48"/>
    <mergeCell ref="A49:F49"/>
    <mergeCell ref="A50:F50"/>
    <mergeCell ref="I2:O2"/>
    <mergeCell ref="L3:L4"/>
    <mergeCell ref="N3:N5"/>
    <mergeCell ref="O3:O4"/>
    <mergeCell ref="I43:J43"/>
    <mergeCell ref="K3: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74D80-45DC-409D-9E20-4AFB80C00ACA}">
  <dimension ref="B6:J26"/>
  <sheetViews>
    <sheetView topLeftCell="C6" workbookViewId="0">
      <selection activeCell="G15" sqref="G15"/>
    </sheetView>
  </sheetViews>
  <sheetFormatPr defaultRowHeight="12.75"/>
  <cols>
    <col min="2" max="2" width="31" customWidth="1"/>
    <col min="3" max="3" width="29.28515625" customWidth="1"/>
    <col min="4" max="4" width="34.5703125" customWidth="1"/>
    <col min="5" max="5" width="6.5703125" customWidth="1"/>
    <col min="6" max="6" width="28" customWidth="1"/>
    <col min="7" max="7" width="27.28515625" customWidth="1"/>
    <col min="8" max="8" width="13.140625" customWidth="1"/>
    <col min="9" max="9" width="4" customWidth="1"/>
    <col min="10" max="10" width="14.42578125" style="233" customWidth="1"/>
  </cols>
  <sheetData>
    <row r="6" spans="2:10" ht="16.5" thickBot="1">
      <c r="B6" s="523" t="s">
        <v>587</v>
      </c>
      <c r="C6" s="523"/>
      <c r="D6" s="523"/>
      <c r="F6" s="524" t="s">
        <v>572</v>
      </c>
      <c r="G6" s="524"/>
      <c r="H6" s="524"/>
    </row>
    <row r="7" spans="2:10" ht="19.5" thickBot="1">
      <c r="B7" s="242" t="s">
        <v>588</v>
      </c>
      <c r="C7" s="243" t="s">
        <v>589</v>
      </c>
      <c r="D7" s="242" t="s">
        <v>590</v>
      </c>
      <c r="F7" s="219" t="s">
        <v>540</v>
      </c>
      <c r="G7" s="220" t="s">
        <v>573</v>
      </c>
      <c r="H7" s="220" t="s">
        <v>516</v>
      </c>
      <c r="J7" s="467" t="s">
        <v>626</v>
      </c>
    </row>
    <row r="8" spans="2:10" ht="19.5" thickBot="1">
      <c r="B8" s="244" t="s">
        <v>541</v>
      </c>
      <c r="C8" s="245">
        <f>9691417043592/1000000</f>
        <v>9691417.0435920004</v>
      </c>
      <c r="D8" s="246">
        <v>72.255009173936884</v>
      </c>
      <c r="F8" s="151" t="s">
        <v>541</v>
      </c>
      <c r="G8" s="153">
        <f>9334737982592/1000000</f>
        <v>9334737.9825919997</v>
      </c>
      <c r="H8" s="215">
        <v>0.73070000000000002</v>
      </c>
      <c r="J8" s="468">
        <f>(C8-G8)/G8*100</f>
        <v>3.8209863165431956</v>
      </c>
    </row>
    <row r="9" spans="2:10" ht="19.5" thickBot="1">
      <c r="B9" s="235" t="s">
        <v>556</v>
      </c>
      <c r="C9" s="237">
        <f>2651514042000/1000000</f>
        <v>2651514.0419999999</v>
      </c>
      <c r="D9" s="236">
        <v>19.768540613594713</v>
      </c>
      <c r="F9" s="469" t="s">
        <v>556</v>
      </c>
      <c r="G9" s="470">
        <f>2735967538000/1000000</f>
        <v>2735967.5380000002</v>
      </c>
      <c r="H9" s="471">
        <v>0.2142</v>
      </c>
      <c r="J9" s="468">
        <f t="shared" ref="J9:J15" si="0">(C9-G9)/G9*100</f>
        <v>-3.0867872088035084</v>
      </c>
    </row>
    <row r="10" spans="2:10" ht="19.5" thickBot="1">
      <c r="B10" s="244" t="s">
        <v>557</v>
      </c>
      <c r="C10" s="245">
        <f>125988000000/1000000</f>
        <v>125988</v>
      </c>
      <c r="D10" s="246">
        <v>0.9393119762424289</v>
      </c>
      <c r="F10" s="151" t="s">
        <v>557</v>
      </c>
      <c r="G10" s="153">
        <f>150988000000/1000000</f>
        <v>150988</v>
      </c>
      <c r="H10" s="215">
        <v>1.18E-2</v>
      </c>
      <c r="J10" s="468">
        <f t="shared" si="0"/>
        <v>-16.557607227064402</v>
      </c>
    </row>
    <row r="11" spans="2:10" ht="19.5" thickBot="1">
      <c r="B11" s="235" t="s">
        <v>542</v>
      </c>
      <c r="C11" s="238">
        <f>10431836000/1000000</f>
        <v>10431.835999999999</v>
      </c>
      <c r="D11" s="236">
        <v>7.7775252317656557E-2</v>
      </c>
      <c r="F11" s="152" t="s">
        <v>542</v>
      </c>
      <c r="G11" s="154">
        <f>10750443000/1000000</f>
        <v>10750.442999999999</v>
      </c>
      <c r="H11" s="216">
        <v>8.0000000000000004E-4</v>
      </c>
      <c r="J11" s="468">
        <f t="shared" si="0"/>
        <v>-2.9636639159893221</v>
      </c>
    </row>
    <row r="12" spans="2:10" ht="19.5" thickBot="1">
      <c r="B12" s="244" t="s">
        <v>558</v>
      </c>
      <c r="C12" s="247">
        <f>200000000000/1000000</f>
        <v>200000</v>
      </c>
      <c r="D12" s="245">
        <v>1.4911134016611565</v>
      </c>
      <c r="F12" s="151" t="s">
        <v>558</v>
      </c>
      <c r="G12" s="153">
        <f>200000000000/1000000</f>
        <v>200000</v>
      </c>
      <c r="H12" s="215">
        <v>1.5699999999999999E-2</v>
      </c>
      <c r="J12" s="468">
        <f t="shared" si="0"/>
        <v>0</v>
      </c>
    </row>
    <row r="13" spans="2:10" ht="19.5" thickBot="1">
      <c r="B13" s="235" t="s">
        <v>574</v>
      </c>
      <c r="C13" s="238">
        <f>25690000000/1000000</f>
        <v>25690</v>
      </c>
      <c r="D13" s="236">
        <v>0.19153351644337555</v>
      </c>
      <c r="F13" s="152" t="s">
        <v>574</v>
      </c>
      <c r="G13" s="154">
        <f>10690000000/1000000</f>
        <v>10690</v>
      </c>
      <c r="H13" s="216">
        <v>8.0000000000000004E-4</v>
      </c>
      <c r="J13" s="468">
        <f t="shared" si="0"/>
        <v>140.31805425631433</v>
      </c>
    </row>
    <row r="14" spans="2:10" ht="19.5" thickBot="1">
      <c r="B14" s="244" t="s">
        <v>575</v>
      </c>
      <c r="C14" s="247">
        <f>707755166029/1000000</f>
        <v>707755.16602899996</v>
      </c>
      <c r="D14" s="246">
        <v>5.2767160658037939</v>
      </c>
      <c r="F14" s="151" t="s">
        <v>575</v>
      </c>
      <c r="G14" s="153">
        <f>331271738405/1000000</f>
        <v>331271.73840500001</v>
      </c>
      <c r="H14" s="215">
        <v>2.5899999999999999E-2</v>
      </c>
      <c r="J14" s="468">
        <f t="shared" si="0"/>
        <v>113.64791619009947</v>
      </c>
    </row>
    <row r="15" spans="2:10" ht="19.5" thickBot="1">
      <c r="B15" s="239" t="s">
        <v>81</v>
      </c>
      <c r="C15" s="240">
        <f>13412796087621/1000000</f>
        <v>13412796.087621</v>
      </c>
      <c r="D15" s="241">
        <v>99.999999999999986</v>
      </c>
      <c r="F15" s="472" t="s">
        <v>81</v>
      </c>
      <c r="G15" s="473">
        <f>12774405701997/1000000</f>
        <v>12774405.701997001</v>
      </c>
      <c r="H15" s="474">
        <v>1</v>
      </c>
      <c r="J15" s="475">
        <f t="shared" si="0"/>
        <v>4.997417496488314</v>
      </c>
    </row>
    <row r="17" spans="2:4">
      <c r="B17" s="525"/>
      <c r="C17" s="525"/>
      <c r="D17" s="525"/>
    </row>
    <row r="18" spans="2:4" ht="15">
      <c r="B18" s="459"/>
      <c r="C18" s="459"/>
      <c r="D18" s="459"/>
    </row>
    <row r="19" spans="2:4">
      <c r="B19" s="460"/>
      <c r="C19" s="461"/>
      <c r="D19" s="462"/>
    </row>
    <row r="20" spans="2:4">
      <c r="B20" s="463"/>
      <c r="C20" s="463"/>
      <c r="D20" s="463"/>
    </row>
    <row r="21" spans="2:4">
      <c r="B21" s="463"/>
      <c r="C21" s="463"/>
      <c r="D21" s="463"/>
    </row>
    <row r="22" spans="2:4">
      <c r="B22" s="463"/>
      <c r="C22" s="463"/>
      <c r="D22" s="463"/>
    </row>
    <row r="23" spans="2:4">
      <c r="B23" s="463"/>
      <c r="C23" s="463"/>
      <c r="D23" s="463"/>
    </row>
    <row r="24" spans="2:4">
      <c r="B24" s="463"/>
      <c r="C24" s="463"/>
      <c r="D24" s="463"/>
    </row>
    <row r="25" spans="2:4">
      <c r="B25" s="460"/>
      <c r="C25" s="461"/>
      <c r="D25" s="462"/>
    </row>
    <row r="26" spans="2:4">
      <c r="B26" s="464"/>
      <c r="C26" s="465"/>
      <c r="D26" s="466"/>
    </row>
  </sheetData>
  <mergeCells count="3">
    <mergeCell ref="B6:D6"/>
    <mergeCell ref="F6:H6"/>
    <mergeCell ref="B17:D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84ED1-6522-497D-A2DE-5A598AC10C4D}">
  <dimension ref="C5:J54"/>
  <sheetViews>
    <sheetView topLeftCell="A40" workbookViewId="0">
      <selection activeCell="G58" sqref="G58"/>
    </sheetView>
  </sheetViews>
  <sheetFormatPr defaultRowHeight="12.75"/>
  <cols>
    <col min="4" max="4" width="33.5703125" customWidth="1"/>
    <col min="5" max="5" width="37.7109375" customWidth="1"/>
    <col min="6" max="6" width="4.7109375" customWidth="1"/>
    <col min="7" max="7" width="32.42578125" customWidth="1"/>
    <col min="8" max="8" width="30.42578125" customWidth="1"/>
    <col min="9" max="9" width="21.7109375" customWidth="1"/>
    <col min="10" max="10" width="28.85546875" customWidth="1"/>
  </cols>
  <sheetData>
    <row r="5" spans="3:10" ht="18">
      <c r="C5" s="526" t="s">
        <v>625</v>
      </c>
      <c r="D5" s="526"/>
      <c r="E5" s="526"/>
    </row>
    <row r="6" spans="3:10" ht="18">
      <c r="C6" s="526" t="s">
        <v>624</v>
      </c>
      <c r="D6" s="526"/>
      <c r="E6" s="526"/>
    </row>
    <row r="7" spans="3:10" ht="18.75" thickBot="1">
      <c r="C7" s="530" t="s">
        <v>569</v>
      </c>
      <c r="D7" s="530"/>
      <c r="E7" s="530"/>
    </row>
    <row r="8" spans="3:10" ht="36.75" thickBot="1">
      <c r="C8" s="333" t="s">
        <v>501</v>
      </c>
      <c r="D8" s="333" t="s">
        <v>84</v>
      </c>
      <c r="E8" s="334" t="s">
        <v>570</v>
      </c>
      <c r="G8" s="218" t="s">
        <v>613</v>
      </c>
      <c r="H8" s="218" t="s">
        <v>614</v>
      </c>
      <c r="I8" s="354" t="s">
        <v>615</v>
      </c>
      <c r="J8" s="354" t="s">
        <v>616</v>
      </c>
    </row>
    <row r="9" spans="3:10" ht="18">
      <c r="C9" s="335">
        <v>1</v>
      </c>
      <c r="D9" s="336" t="s">
        <v>86</v>
      </c>
      <c r="E9" s="337">
        <v>68003077437.810005</v>
      </c>
      <c r="G9" s="337">
        <v>67017185656.919998</v>
      </c>
      <c r="H9" s="337">
        <v>57467618625.510002</v>
      </c>
      <c r="I9" s="40">
        <f>(E9-H9)/H9*100</f>
        <v>18.33286129525348</v>
      </c>
      <c r="J9" s="40">
        <f>(E9-G9)/G9*100</f>
        <v>1.4711029286384345</v>
      </c>
    </row>
    <row r="10" spans="3:10" ht="18">
      <c r="C10" s="338">
        <v>2</v>
      </c>
      <c r="D10" s="339" t="s">
        <v>87</v>
      </c>
      <c r="E10" s="337">
        <v>95219782086.13501</v>
      </c>
      <c r="G10" s="337">
        <v>89659119455.460007</v>
      </c>
      <c r="H10" s="337">
        <v>67460656267.079994</v>
      </c>
      <c r="I10" s="40">
        <f t="shared" ref="I10:I46" si="0">(E10-H10)/H10*100</f>
        <v>41.148615141179917</v>
      </c>
      <c r="J10" s="40">
        <f t="shared" ref="J10:J46" si="1">(E10-G10)/G10*100</f>
        <v>6.2020045082389812</v>
      </c>
    </row>
    <row r="11" spans="3:10" ht="18">
      <c r="C11" s="338">
        <v>3</v>
      </c>
      <c r="D11" s="339" t="s">
        <v>535</v>
      </c>
      <c r="E11" s="337">
        <v>206414472059.83002</v>
      </c>
      <c r="G11" s="337">
        <v>198663229326.07001</v>
      </c>
      <c r="H11" s="337">
        <v>179714994143.75</v>
      </c>
      <c r="I11" s="40">
        <f t="shared" si="0"/>
        <v>14.856566667288599</v>
      </c>
      <c r="J11" s="40">
        <f t="shared" si="1"/>
        <v>3.901699755941114</v>
      </c>
    </row>
    <row r="12" spans="3:10" ht="18">
      <c r="C12" s="338">
        <v>4</v>
      </c>
      <c r="D12" s="339" t="s">
        <v>89</v>
      </c>
      <c r="E12" s="337">
        <v>33431158600.070007</v>
      </c>
      <c r="G12" s="337">
        <v>33490668536.720001</v>
      </c>
      <c r="H12" s="337">
        <v>2612431503.8899999</v>
      </c>
      <c r="I12" s="40">
        <f t="shared" si="0"/>
        <v>1179.6951250315988</v>
      </c>
      <c r="J12" s="40">
        <f t="shared" si="1"/>
        <v>-0.17769109799867305</v>
      </c>
    </row>
    <row r="13" spans="3:10" ht="18">
      <c r="C13" s="338">
        <v>5</v>
      </c>
      <c r="D13" s="339" t="s">
        <v>90</v>
      </c>
      <c r="E13" s="337">
        <v>97502601723.169998</v>
      </c>
      <c r="G13" s="337">
        <v>92367170606.610001</v>
      </c>
      <c r="H13" s="337">
        <v>78076937314.819992</v>
      </c>
      <c r="I13" s="40">
        <f t="shared" si="0"/>
        <v>24.880156774108979</v>
      </c>
      <c r="J13" s="40">
        <f t="shared" si="1"/>
        <v>5.5598012614586843</v>
      </c>
    </row>
    <row r="14" spans="3:10" ht="18">
      <c r="C14" s="338">
        <v>6</v>
      </c>
      <c r="D14" s="339" t="s">
        <v>91</v>
      </c>
      <c r="E14" s="337">
        <v>133339375587.91003</v>
      </c>
      <c r="G14" s="337">
        <v>130043473800.97</v>
      </c>
      <c r="H14" s="337">
        <v>123031521306.14001</v>
      </c>
      <c r="I14" s="40">
        <f t="shared" si="0"/>
        <v>8.3782222412099809</v>
      </c>
      <c r="J14" s="40">
        <f t="shared" si="1"/>
        <v>2.5344615078372725</v>
      </c>
    </row>
    <row r="15" spans="3:10" ht="18">
      <c r="C15" s="338">
        <v>7</v>
      </c>
      <c r="D15" s="339" t="s">
        <v>92</v>
      </c>
      <c r="E15" s="337">
        <v>96905502591.022949</v>
      </c>
      <c r="G15" s="337">
        <v>97347605190.139999</v>
      </c>
      <c r="H15" s="337">
        <v>92930649665.690002</v>
      </c>
      <c r="I15" s="40">
        <f t="shared" si="0"/>
        <v>4.2772249409986234</v>
      </c>
      <c r="J15" s="40">
        <f t="shared" si="1"/>
        <v>-0.4541484079177216</v>
      </c>
    </row>
    <row r="16" spans="3:10" ht="18">
      <c r="C16" s="338">
        <v>8</v>
      </c>
      <c r="D16" s="339" t="s">
        <v>93</v>
      </c>
      <c r="E16" s="337">
        <v>86861555192.240005</v>
      </c>
      <c r="G16" s="337">
        <v>68381705608.580002</v>
      </c>
      <c r="H16" s="337">
        <v>77523662982.229996</v>
      </c>
      <c r="I16" s="40">
        <f t="shared" si="0"/>
        <v>12.045215422999872</v>
      </c>
      <c r="J16" s="40">
        <f t="shared" si="1"/>
        <v>27.024551989737581</v>
      </c>
    </row>
    <row r="17" spans="3:10" ht="18">
      <c r="C17" s="338">
        <v>9</v>
      </c>
      <c r="D17" s="339" t="s">
        <v>504</v>
      </c>
      <c r="E17" s="337">
        <v>168819230129.37</v>
      </c>
      <c r="G17" s="337">
        <v>167955848722.32001</v>
      </c>
      <c r="H17" s="337">
        <v>124943613082.60999</v>
      </c>
      <c r="I17" s="40">
        <f t="shared" si="0"/>
        <v>35.116334452206381</v>
      </c>
      <c r="J17" s="40">
        <f t="shared" si="1"/>
        <v>0.514052599905234</v>
      </c>
    </row>
    <row r="18" spans="3:10" ht="18">
      <c r="C18" s="338">
        <v>10</v>
      </c>
      <c r="D18" s="339" t="s">
        <v>95</v>
      </c>
      <c r="E18" s="337">
        <v>233564158885.47</v>
      </c>
      <c r="G18" s="337">
        <v>228805996159.83002</v>
      </c>
      <c r="H18" s="337">
        <v>222680606739.33997</v>
      </c>
      <c r="I18" s="40">
        <f t="shared" si="0"/>
        <v>4.887516836555883</v>
      </c>
      <c r="J18" s="40">
        <f t="shared" si="1"/>
        <v>2.0795620768243412</v>
      </c>
    </row>
    <row r="19" spans="3:10" ht="18">
      <c r="C19" s="338">
        <v>11</v>
      </c>
      <c r="D19" s="339" t="s">
        <v>96</v>
      </c>
      <c r="E19" s="337">
        <v>42053162874.440002</v>
      </c>
      <c r="G19" s="337">
        <v>55597352310.279999</v>
      </c>
      <c r="H19" s="337">
        <v>34515070111.769997</v>
      </c>
      <c r="I19" s="40">
        <f t="shared" si="0"/>
        <v>21.84000420181513</v>
      </c>
      <c r="J19" s="40">
        <f t="shared" si="1"/>
        <v>-24.361213030886837</v>
      </c>
    </row>
    <row r="20" spans="3:10" ht="18">
      <c r="C20" s="338">
        <v>12</v>
      </c>
      <c r="D20" s="339" t="s">
        <v>97</v>
      </c>
      <c r="E20" s="337">
        <v>84002644092.959991</v>
      </c>
      <c r="G20" s="337">
        <v>86820254212.610001</v>
      </c>
      <c r="H20" s="337">
        <v>69004633290.089996</v>
      </c>
      <c r="I20" s="40">
        <f t="shared" si="0"/>
        <v>21.734788068243983</v>
      </c>
      <c r="J20" s="40">
        <f t="shared" si="1"/>
        <v>-3.2453373296398067</v>
      </c>
    </row>
    <row r="21" spans="3:10" ht="18">
      <c r="C21" s="338">
        <v>13</v>
      </c>
      <c r="D21" s="339" t="s">
        <v>98</v>
      </c>
      <c r="E21" s="337">
        <v>86905756443.449997</v>
      </c>
      <c r="G21" s="337">
        <v>118011414814.34</v>
      </c>
      <c r="H21" s="337">
        <v>117724274041.26001</v>
      </c>
      <c r="I21" s="40">
        <f t="shared" si="0"/>
        <v>-26.178558202031244</v>
      </c>
      <c r="J21" s="40">
        <f t="shared" si="1"/>
        <v>-26.358177655802695</v>
      </c>
    </row>
    <row r="22" spans="3:10" ht="18">
      <c r="C22" s="338">
        <v>14</v>
      </c>
      <c r="D22" s="339" t="s">
        <v>99</v>
      </c>
      <c r="E22" s="337">
        <v>60151622506.869995</v>
      </c>
      <c r="G22" s="337">
        <v>55032067848.830002</v>
      </c>
      <c r="H22" s="337">
        <v>61231913793.950005</v>
      </c>
      <c r="I22" s="40">
        <f t="shared" si="0"/>
        <v>-1.7642618369160743</v>
      </c>
      <c r="J22" s="40">
        <f t="shared" si="1"/>
        <v>9.302857148859319</v>
      </c>
    </row>
    <row r="23" spans="3:10" ht="18">
      <c r="C23" s="338">
        <v>15</v>
      </c>
      <c r="D23" s="339" t="s">
        <v>100</v>
      </c>
      <c r="E23" s="337">
        <v>79634209227.234985</v>
      </c>
      <c r="G23" s="337">
        <v>63337930142.599998</v>
      </c>
      <c r="H23" s="337">
        <v>41939190055.529999</v>
      </c>
      <c r="I23" s="40">
        <f t="shared" si="0"/>
        <v>89.880179187520127</v>
      </c>
      <c r="J23" s="40">
        <f t="shared" si="1"/>
        <v>25.729099526847961</v>
      </c>
    </row>
    <row r="24" spans="3:10" ht="18">
      <c r="C24" s="338">
        <v>16</v>
      </c>
      <c r="D24" s="339" t="s">
        <v>101</v>
      </c>
      <c r="E24" s="337">
        <v>148598063157.76999</v>
      </c>
      <c r="G24" s="337">
        <v>98782494271.479996</v>
      </c>
      <c r="H24" s="337">
        <v>85432191992.419998</v>
      </c>
      <c r="I24" s="40">
        <f t="shared" si="0"/>
        <v>73.936849438387824</v>
      </c>
      <c r="J24" s="40">
        <f t="shared" si="1"/>
        <v>50.429551565466504</v>
      </c>
    </row>
    <row r="25" spans="3:10" ht="18">
      <c r="C25" s="338">
        <v>17</v>
      </c>
      <c r="D25" s="339" t="s">
        <v>505</v>
      </c>
      <c r="E25" s="337">
        <v>38673319242.360001</v>
      </c>
      <c r="G25" s="337">
        <v>35163169800.260002</v>
      </c>
      <c r="H25" s="337">
        <v>34488374498.849998</v>
      </c>
      <c r="I25" s="40">
        <f t="shared" si="0"/>
        <v>12.134363548069068</v>
      </c>
      <c r="J25" s="40">
        <f t="shared" si="1"/>
        <v>9.982460233360543</v>
      </c>
    </row>
    <row r="26" spans="3:10" ht="18">
      <c r="C26" s="338">
        <v>18</v>
      </c>
      <c r="D26" s="339" t="s">
        <v>103</v>
      </c>
      <c r="E26" s="337">
        <v>97264280664.139877</v>
      </c>
      <c r="G26" s="337">
        <v>84637112775.539993</v>
      </c>
      <c r="H26" s="337">
        <v>75606381758.429993</v>
      </c>
      <c r="I26" s="40">
        <f t="shared" si="0"/>
        <v>28.64559631342901</v>
      </c>
      <c r="J26" s="40">
        <f t="shared" si="1"/>
        <v>14.91918553754012</v>
      </c>
    </row>
    <row r="27" spans="3:10" ht="18">
      <c r="C27" s="338">
        <v>19</v>
      </c>
      <c r="D27" s="339" t="s">
        <v>104</v>
      </c>
      <c r="E27" s="337">
        <v>117339436693.46632</v>
      </c>
      <c r="G27" s="337">
        <v>117082317490.53662</v>
      </c>
      <c r="H27" s="337">
        <v>95420104800.470016</v>
      </c>
      <c r="I27" s="40">
        <f t="shared" si="0"/>
        <v>22.971397839932301</v>
      </c>
      <c r="J27" s="40">
        <f t="shared" si="1"/>
        <v>0.21960549504026075</v>
      </c>
    </row>
    <row r="28" spans="3:10" ht="18">
      <c r="C28" s="338">
        <v>20</v>
      </c>
      <c r="D28" s="339" t="s">
        <v>605</v>
      </c>
      <c r="E28" s="337">
        <v>66164163901.639999</v>
      </c>
      <c r="G28" s="337">
        <v>30852661159.099998</v>
      </c>
      <c r="H28" s="337">
        <v>30852661159.099998</v>
      </c>
      <c r="I28" s="40">
        <f t="shared" si="0"/>
        <v>114.45204859459868</v>
      </c>
      <c r="J28" s="40">
        <f t="shared" si="1"/>
        <v>114.45204859459868</v>
      </c>
    </row>
    <row r="29" spans="3:10" ht="18">
      <c r="C29" s="338">
        <v>21</v>
      </c>
      <c r="D29" s="339" t="s">
        <v>106</v>
      </c>
      <c r="E29" s="337">
        <v>59598378104.629997</v>
      </c>
      <c r="G29" s="337">
        <v>67442333186.559998</v>
      </c>
      <c r="H29" s="337">
        <v>53874263625.129997</v>
      </c>
      <c r="I29" s="40">
        <f t="shared" si="0"/>
        <v>10.624951682550607</v>
      </c>
      <c r="J29" s="40">
        <f t="shared" si="1"/>
        <v>-11.630610495387124</v>
      </c>
    </row>
    <row r="30" spans="3:10" ht="18">
      <c r="C30" s="338">
        <v>22</v>
      </c>
      <c r="D30" s="339" t="s">
        <v>107</v>
      </c>
      <c r="E30" s="337">
        <v>105135912916.85001</v>
      </c>
      <c r="G30" s="337">
        <v>84922376449.779999</v>
      </c>
      <c r="H30" s="337">
        <v>114332341233.39</v>
      </c>
      <c r="I30" s="40">
        <f t="shared" si="0"/>
        <v>-8.0435931052676093</v>
      </c>
      <c r="J30" s="40">
        <f t="shared" si="1"/>
        <v>23.802367894195182</v>
      </c>
    </row>
    <row r="31" spans="3:10" ht="18">
      <c r="C31" s="338">
        <v>23</v>
      </c>
      <c r="D31" s="339" t="s">
        <v>108</v>
      </c>
      <c r="E31" s="337">
        <v>61335531821.693008</v>
      </c>
      <c r="G31" s="337">
        <v>59135900168.959999</v>
      </c>
      <c r="H31" s="337">
        <v>40492924816.540001</v>
      </c>
      <c r="I31" s="40">
        <f t="shared" si="0"/>
        <v>51.472219158245402</v>
      </c>
      <c r="J31" s="40">
        <f t="shared" si="1"/>
        <v>3.7196214929481699</v>
      </c>
    </row>
    <row r="32" spans="3:10" ht="18">
      <c r="C32" s="338">
        <v>24</v>
      </c>
      <c r="D32" s="339" t="s">
        <v>109</v>
      </c>
      <c r="E32" s="337">
        <v>479047606006.3197</v>
      </c>
      <c r="G32" s="337">
        <v>530243773934.39667</v>
      </c>
      <c r="H32" s="337">
        <v>517367331872.95154</v>
      </c>
      <c r="I32" s="40">
        <f t="shared" si="0"/>
        <v>-7.4066767470432211</v>
      </c>
      <c r="J32" s="40">
        <f t="shared" si="1"/>
        <v>-9.6552134027340983</v>
      </c>
    </row>
    <row r="33" spans="3:10" ht="18">
      <c r="C33" s="338">
        <v>25</v>
      </c>
      <c r="D33" s="339" t="s">
        <v>110</v>
      </c>
      <c r="E33" s="337">
        <v>89953619684.920013</v>
      </c>
      <c r="G33" s="337">
        <v>85363486609.869995</v>
      </c>
      <c r="H33" s="337">
        <v>70335662264.999985</v>
      </c>
      <c r="I33" s="40">
        <f t="shared" si="0"/>
        <v>27.89190687649528</v>
      </c>
      <c r="J33" s="40">
        <f t="shared" si="1"/>
        <v>5.3771621302535841</v>
      </c>
    </row>
    <row r="34" spans="3:10" ht="18">
      <c r="C34" s="338">
        <v>26</v>
      </c>
      <c r="D34" s="339" t="s">
        <v>111</v>
      </c>
      <c r="E34" s="337">
        <v>41792519380.330002</v>
      </c>
      <c r="G34" s="337">
        <v>41831488692.260002</v>
      </c>
      <c r="H34" s="337">
        <v>40300423742.82</v>
      </c>
      <c r="I34" s="40">
        <f t="shared" si="0"/>
        <v>3.7024316345453729</v>
      </c>
      <c r="J34" s="40">
        <f t="shared" si="1"/>
        <v>-9.3157841492766957E-2</v>
      </c>
    </row>
    <row r="35" spans="3:10" ht="18">
      <c r="C35" s="338">
        <v>27</v>
      </c>
      <c r="D35" s="339" t="s">
        <v>536</v>
      </c>
      <c r="E35" s="337">
        <v>95174172678.300018</v>
      </c>
      <c r="G35" s="337">
        <v>98716941494.100006</v>
      </c>
      <c r="H35" s="337">
        <v>104933290271.91</v>
      </c>
      <c r="I35" s="40">
        <f t="shared" si="0"/>
        <v>-9.3003064788319527</v>
      </c>
      <c r="J35" s="40">
        <f t="shared" si="1"/>
        <v>-3.5888154172723508</v>
      </c>
    </row>
    <row r="36" spans="3:10" ht="18">
      <c r="C36" s="338">
        <v>28</v>
      </c>
      <c r="D36" s="339" t="s">
        <v>113</v>
      </c>
      <c r="E36" s="337">
        <v>55524221404.560005</v>
      </c>
      <c r="G36" s="337">
        <v>49123506028.250008</v>
      </c>
      <c r="H36" s="337">
        <v>50610170334.160004</v>
      </c>
      <c r="I36" s="40">
        <f t="shared" si="0"/>
        <v>9.7096117992774236</v>
      </c>
      <c r="J36" s="40">
        <f t="shared" si="1"/>
        <v>13.029842317502879</v>
      </c>
    </row>
    <row r="37" spans="3:10" ht="18">
      <c r="C37" s="338">
        <v>29</v>
      </c>
      <c r="D37" s="339" t="s">
        <v>114</v>
      </c>
      <c r="E37" s="337">
        <v>144804503035.22998</v>
      </c>
      <c r="G37" s="337">
        <v>148101237664.94</v>
      </c>
      <c r="H37" s="337">
        <v>135831145633.27002</v>
      </c>
      <c r="I37" s="40">
        <f t="shared" si="0"/>
        <v>6.6062590874313125</v>
      </c>
      <c r="J37" s="40">
        <f t="shared" si="1"/>
        <v>-2.2260007287504648</v>
      </c>
    </row>
    <row r="38" spans="3:10" ht="18">
      <c r="C38" s="338">
        <v>30</v>
      </c>
      <c r="D38" s="340" t="s">
        <v>115</v>
      </c>
      <c r="E38" s="337">
        <v>99358565798.520004</v>
      </c>
      <c r="G38" s="337">
        <v>91515756366.149994</v>
      </c>
      <c r="H38" s="337">
        <v>88003629720.819992</v>
      </c>
      <c r="I38" s="40">
        <f t="shared" si="0"/>
        <v>12.902804252190577</v>
      </c>
      <c r="J38" s="40">
        <f t="shared" si="1"/>
        <v>8.569900685725985</v>
      </c>
    </row>
    <row r="39" spans="3:10" ht="18">
      <c r="C39" s="338">
        <v>31</v>
      </c>
      <c r="D39" s="339" t="s">
        <v>116</v>
      </c>
      <c r="E39" s="337">
        <v>98356193262.554565</v>
      </c>
      <c r="G39" s="337">
        <v>100366504576.83</v>
      </c>
      <c r="H39" s="337">
        <v>121579460297.29002</v>
      </c>
      <c r="I39" s="40">
        <f t="shared" si="0"/>
        <v>-19.101307883707637</v>
      </c>
      <c r="J39" s="40">
        <f t="shared" si="1"/>
        <v>-2.0029703363202751</v>
      </c>
    </row>
    <row r="40" spans="3:10" ht="18">
      <c r="C40" s="338">
        <v>32</v>
      </c>
      <c r="D40" s="339" t="s">
        <v>537</v>
      </c>
      <c r="E40" s="337">
        <v>266936225793.65356</v>
      </c>
      <c r="G40" s="337">
        <v>225592469150.21899</v>
      </c>
      <c r="H40" s="337">
        <v>191156694184.66</v>
      </c>
      <c r="I40" s="40">
        <f t="shared" si="0"/>
        <v>39.642625089440756</v>
      </c>
      <c r="J40" s="40">
        <f t="shared" si="1"/>
        <v>18.326745036823155</v>
      </c>
    </row>
    <row r="41" spans="3:10" ht="18">
      <c r="C41" s="338">
        <v>33</v>
      </c>
      <c r="D41" s="339" t="s">
        <v>118</v>
      </c>
      <c r="E41" s="337">
        <v>33509692266.786697</v>
      </c>
      <c r="G41" s="337">
        <v>38604705528.739998</v>
      </c>
      <c r="H41" s="337">
        <v>24891029854.579998</v>
      </c>
      <c r="I41" s="40">
        <f t="shared" si="0"/>
        <v>34.625575810077819</v>
      </c>
      <c r="J41" s="40">
        <f t="shared" si="1"/>
        <v>-13.197907333240044</v>
      </c>
    </row>
    <row r="42" spans="3:10" ht="18">
      <c r="C42" s="338">
        <v>34</v>
      </c>
      <c r="D42" s="339" t="s">
        <v>119</v>
      </c>
      <c r="E42" s="337">
        <v>73466840201.252151</v>
      </c>
      <c r="G42" s="337">
        <v>61508573011.129997</v>
      </c>
      <c r="H42" s="337">
        <v>59598963943.089996</v>
      </c>
      <c r="I42" s="40">
        <f t="shared" si="0"/>
        <v>23.26865324606036</v>
      </c>
      <c r="J42" s="40">
        <f t="shared" si="1"/>
        <v>19.441626759831191</v>
      </c>
    </row>
    <row r="43" spans="3:10" ht="18">
      <c r="C43" s="338">
        <v>35</v>
      </c>
      <c r="D43" s="339" t="s">
        <v>120</v>
      </c>
      <c r="E43" s="337">
        <v>27465573418.765247</v>
      </c>
      <c r="G43" s="337">
        <v>27772599253.389999</v>
      </c>
      <c r="H43" s="337">
        <v>27317264912.879997</v>
      </c>
      <c r="I43" s="40">
        <f t="shared" si="0"/>
        <v>0.54291125542119378</v>
      </c>
      <c r="J43" s="40">
        <f t="shared" si="1"/>
        <v>-1.1054990993947951</v>
      </c>
    </row>
    <row r="44" spans="3:10" ht="18">
      <c r="C44" s="338">
        <v>36</v>
      </c>
      <c r="D44" s="339" t="s">
        <v>121</v>
      </c>
      <c r="E44" s="337">
        <v>61716954035.145767</v>
      </c>
      <c r="G44" s="337">
        <v>59900241661.650002</v>
      </c>
      <c r="H44" s="337">
        <v>69923231483.130005</v>
      </c>
      <c r="I44" s="40">
        <f t="shared" si="0"/>
        <v>-11.736124423774838</v>
      </c>
      <c r="J44" s="40">
        <f t="shared" si="1"/>
        <v>3.0328965678595612</v>
      </c>
    </row>
    <row r="45" spans="3:10" ht="18.75" thickBot="1">
      <c r="C45" s="341">
        <v>37</v>
      </c>
      <c r="D45" s="342" t="s">
        <v>80</v>
      </c>
      <c r="E45" s="337">
        <v>132195733234.70003</v>
      </c>
      <c r="G45" s="337">
        <v>164245377802.59998</v>
      </c>
      <c r="H45" s="337">
        <v>94115685075.019974</v>
      </c>
      <c r="I45" s="40">
        <f t="shared" si="0"/>
        <v>40.460894620621737</v>
      </c>
      <c r="J45" s="40">
        <f t="shared" si="1"/>
        <v>-19.513270325585143</v>
      </c>
    </row>
    <row r="46" spans="3:10" ht="18.75" thickBot="1">
      <c r="C46" s="527" t="s">
        <v>629</v>
      </c>
      <c r="D46" s="528"/>
      <c r="E46" s="343">
        <v>3966219816141.5698</v>
      </c>
      <c r="G46" s="337">
        <f>SUM(G9:G45)</f>
        <v>3853436049469.0229</v>
      </c>
      <c r="H46" s="337">
        <v>3477321000399.5713</v>
      </c>
      <c r="I46" s="40">
        <f t="shared" si="0"/>
        <v>14.059640041452031</v>
      </c>
      <c r="J46" s="40">
        <f t="shared" si="1"/>
        <v>2.9268363409868372</v>
      </c>
    </row>
    <row r="47" spans="3:10" ht="18.75" thickBot="1">
      <c r="D47" s="476" t="s">
        <v>628</v>
      </c>
      <c r="E47" s="343">
        <f>12774405701997</f>
        <v>12774405701997</v>
      </c>
      <c r="G47" s="337">
        <f>12774405.7*1000000</f>
        <v>12774405700000</v>
      </c>
      <c r="H47" s="337">
        <v>12151437661592</v>
      </c>
      <c r="I47" s="40">
        <f>(E47-H47)/H47*100</f>
        <v>5.1267023520522503</v>
      </c>
      <c r="J47" s="40">
        <f>(E47-G47)/G47*100</f>
        <v>1.5632821180871059E-8</v>
      </c>
    </row>
    <row r="48" spans="3:10" ht="18.75" thickBot="1">
      <c r="D48" s="476" t="s">
        <v>630</v>
      </c>
      <c r="E48" s="343">
        <f>E47+E46</f>
        <v>16740625518138.57</v>
      </c>
      <c r="G48" s="337">
        <f>SUM(G46:G47)</f>
        <v>16627841749469.023</v>
      </c>
      <c r="H48" s="337">
        <v>15628758661991.57</v>
      </c>
      <c r="I48" s="40">
        <f>(E47-H48)/H48*100</f>
        <v>-18.263465587553199</v>
      </c>
      <c r="J48" s="40">
        <f>(E47-G48)/G48*100</f>
        <v>-23.174601403667285</v>
      </c>
    </row>
    <row r="50" spans="3:5" ht="13.5" thickBot="1"/>
    <row r="51" spans="3:5" ht="18">
      <c r="C51" s="344" t="s">
        <v>571</v>
      </c>
      <c r="D51" s="344"/>
      <c r="E51" s="345"/>
    </row>
    <row r="52" spans="3:5" ht="18" customHeight="1">
      <c r="C52" s="346">
        <v>1</v>
      </c>
      <c r="D52" s="529" t="s">
        <v>607</v>
      </c>
      <c r="E52" s="529"/>
    </row>
    <row r="53" spans="3:5" ht="18">
      <c r="C53" s="346">
        <v>2</v>
      </c>
      <c r="D53" s="529" t="s">
        <v>606</v>
      </c>
      <c r="E53" s="529"/>
    </row>
    <row r="54" spans="3:5" ht="18">
      <c r="C54" s="346">
        <v>3</v>
      </c>
      <c r="D54" s="529" t="s">
        <v>627</v>
      </c>
      <c r="E54" s="529"/>
    </row>
  </sheetData>
  <mergeCells count="7">
    <mergeCell ref="C5:E5"/>
    <mergeCell ref="C46:D46"/>
    <mergeCell ref="D53:E53"/>
    <mergeCell ref="D54:E54"/>
    <mergeCell ref="C6:E6"/>
    <mergeCell ref="C7:E7"/>
    <mergeCell ref="D52:E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B7D6D-0563-4003-BFC4-5A71A647C4F1}">
  <dimension ref="A1:M92"/>
  <sheetViews>
    <sheetView tabSelected="1" zoomScale="64" zoomScaleNormal="64" workbookViewId="0">
      <selection activeCell="A5" sqref="A1:A1048576"/>
    </sheetView>
  </sheetViews>
  <sheetFormatPr defaultColWidth="33.140625" defaultRowHeight="12.75"/>
  <cols>
    <col min="1" max="1" width="33.140625" style="638"/>
    <col min="2" max="11" width="33.140625" style="581"/>
    <col min="12" max="12" width="33.140625" style="638"/>
    <col min="13" max="13" width="33.140625" style="642"/>
    <col min="14" max="16384" width="33.140625" style="581"/>
  </cols>
  <sheetData>
    <row r="1" spans="1:13" ht="21" customHeight="1">
      <c r="A1" s="579" t="s">
        <v>690</v>
      </c>
      <c r="B1" s="580"/>
      <c r="C1" s="580"/>
      <c r="D1" s="580"/>
      <c r="E1" s="580"/>
      <c r="F1" s="580"/>
      <c r="G1" s="580"/>
      <c r="H1" s="580"/>
      <c r="I1" s="580"/>
      <c r="J1" s="580"/>
      <c r="K1" s="580"/>
      <c r="L1" s="580"/>
      <c r="M1" s="580"/>
    </row>
    <row r="2" spans="1:13" ht="18" hidden="1" customHeight="1">
      <c r="A2" s="580"/>
      <c r="B2" s="580"/>
      <c r="C2" s="580"/>
      <c r="D2" s="580"/>
      <c r="E2" s="580"/>
      <c r="F2" s="580"/>
      <c r="G2" s="580"/>
      <c r="H2" s="580"/>
      <c r="I2" s="580"/>
      <c r="J2" s="580"/>
      <c r="K2" s="580"/>
      <c r="L2" s="580"/>
      <c r="M2" s="580"/>
    </row>
    <row r="3" spans="1:13" s="583" customFormat="1" ht="6.75" customHeight="1">
      <c r="A3" s="582"/>
      <c r="B3" s="582"/>
      <c r="C3" s="582"/>
      <c r="D3" s="582"/>
      <c r="E3" s="582"/>
      <c r="F3" s="582"/>
      <c r="G3" s="582"/>
      <c r="H3" s="582"/>
      <c r="I3" s="582"/>
      <c r="J3" s="582"/>
      <c r="K3" s="582"/>
      <c r="L3" s="582"/>
      <c r="M3" s="582"/>
    </row>
    <row r="4" spans="1:13" s="583" customFormat="1" ht="26.25" customHeight="1">
      <c r="A4" s="584" t="s">
        <v>631</v>
      </c>
      <c r="B4" s="582"/>
      <c r="C4" s="582"/>
      <c r="D4" s="582"/>
      <c r="E4" s="582"/>
      <c r="F4" s="582"/>
      <c r="G4" s="582"/>
      <c r="H4" s="582"/>
      <c r="I4" s="582"/>
      <c r="J4" s="582"/>
      <c r="K4" s="582"/>
      <c r="L4" s="582"/>
      <c r="M4" s="582"/>
    </row>
    <row r="5" spans="1:13" s="586" customFormat="1" ht="45.75" customHeight="1" thickBot="1">
      <c r="A5" s="643" t="s">
        <v>543</v>
      </c>
      <c r="B5" s="585" t="s">
        <v>632</v>
      </c>
      <c r="C5" s="585" t="s">
        <v>633</v>
      </c>
      <c r="D5" s="585" t="s">
        <v>634</v>
      </c>
      <c r="E5" s="585" t="s">
        <v>635</v>
      </c>
      <c r="F5" s="585" t="s">
        <v>636</v>
      </c>
      <c r="G5" s="585" t="s">
        <v>637</v>
      </c>
      <c r="H5" s="585" t="s">
        <v>638</v>
      </c>
      <c r="I5" s="585" t="s">
        <v>639</v>
      </c>
      <c r="J5" s="585" t="s">
        <v>640</v>
      </c>
      <c r="K5" s="585" t="s">
        <v>641</v>
      </c>
      <c r="L5" s="610" t="s">
        <v>142</v>
      </c>
      <c r="M5" s="611" t="s">
        <v>544</v>
      </c>
    </row>
    <row r="6" spans="1:13" s="583" customFormat="1" ht="39" hidden="1" customHeight="1">
      <c r="A6" s="644"/>
      <c r="B6" s="587"/>
      <c r="C6" s="587"/>
      <c r="D6" s="587"/>
      <c r="E6" s="588"/>
      <c r="F6" s="588"/>
      <c r="G6" s="588"/>
      <c r="H6" s="588"/>
      <c r="I6" s="587"/>
      <c r="J6" s="587"/>
      <c r="K6" s="587"/>
      <c r="L6" s="612"/>
      <c r="M6" s="613"/>
    </row>
    <row r="7" spans="1:13" s="583" customFormat="1" ht="49.5" customHeight="1" thickBot="1">
      <c r="A7" s="645" t="s">
        <v>493</v>
      </c>
      <c r="B7" s="589">
        <v>38311.971956102403</v>
      </c>
      <c r="C7" s="589">
        <v>11428.088692947298</v>
      </c>
      <c r="D7" s="589">
        <v>15972.866199260097</v>
      </c>
      <c r="E7" s="589">
        <v>0</v>
      </c>
      <c r="F7" s="589">
        <v>73.555383273899992</v>
      </c>
      <c r="G7" s="589">
        <v>61.629243242300007</v>
      </c>
      <c r="H7" s="589">
        <v>0</v>
      </c>
      <c r="I7" s="589">
        <v>-487.39673234064259</v>
      </c>
      <c r="J7" s="589">
        <v>489.24620999999996</v>
      </c>
      <c r="K7" s="589">
        <v>0</v>
      </c>
      <c r="L7" s="614">
        <v>65849.960952485359</v>
      </c>
      <c r="M7" s="615">
        <v>0.26099872698910098</v>
      </c>
    </row>
    <row r="8" spans="1:13" s="583" customFormat="1" ht="69.75" customHeight="1" thickBot="1">
      <c r="A8" s="646" t="s">
        <v>545</v>
      </c>
      <c r="B8" s="590">
        <v>0</v>
      </c>
      <c r="C8" s="590">
        <v>2044.5895</v>
      </c>
      <c r="D8" s="590">
        <v>0</v>
      </c>
      <c r="E8" s="590">
        <v>0</v>
      </c>
      <c r="F8" s="590">
        <v>0</v>
      </c>
      <c r="G8" s="590">
        <v>0</v>
      </c>
      <c r="H8" s="590">
        <v>0</v>
      </c>
      <c r="I8" s="590">
        <v>0</v>
      </c>
      <c r="J8" s="590">
        <v>0</v>
      </c>
      <c r="K8" s="590">
        <v>0</v>
      </c>
      <c r="L8" s="616">
        <v>2044.5895</v>
      </c>
      <c r="M8" s="617"/>
    </row>
    <row r="9" spans="1:13" s="583" customFormat="1" ht="69.75" customHeight="1" thickBot="1">
      <c r="A9" s="646" t="s">
        <v>642</v>
      </c>
      <c r="B9" s="590">
        <v>0</v>
      </c>
      <c r="C9" s="590">
        <v>4235.8881300000012</v>
      </c>
      <c r="D9" s="590">
        <v>0</v>
      </c>
      <c r="E9" s="590">
        <v>0</v>
      </c>
      <c r="F9" s="590">
        <v>0</v>
      </c>
      <c r="G9" s="590">
        <v>0</v>
      </c>
      <c r="H9" s="590">
        <v>0</v>
      </c>
      <c r="I9" s="590">
        <v>0</v>
      </c>
      <c r="J9" s="590">
        <v>190.78125</v>
      </c>
      <c r="K9" s="590">
        <v>0</v>
      </c>
      <c r="L9" s="616">
        <v>4426.6693800000012</v>
      </c>
      <c r="M9" s="617"/>
    </row>
    <row r="10" spans="1:13" s="583" customFormat="1" ht="69.75" customHeight="1" thickBot="1">
      <c r="A10" s="646" t="s">
        <v>546</v>
      </c>
      <c r="B10" s="590">
        <v>0</v>
      </c>
      <c r="C10" s="590">
        <v>91.533022775999996</v>
      </c>
      <c r="D10" s="590">
        <v>0</v>
      </c>
      <c r="E10" s="590">
        <v>0</v>
      </c>
      <c r="F10" s="590">
        <v>0</v>
      </c>
      <c r="G10" s="590">
        <v>0</v>
      </c>
      <c r="H10" s="590">
        <v>0</v>
      </c>
      <c r="I10" s="590">
        <v>0</v>
      </c>
      <c r="J10" s="590">
        <v>0</v>
      </c>
      <c r="K10" s="590">
        <v>0</v>
      </c>
      <c r="L10" s="616">
        <v>91.533022775999996</v>
      </c>
      <c r="M10" s="617"/>
    </row>
    <row r="11" spans="1:13" s="583" customFormat="1" ht="69.75" customHeight="1" thickBot="1">
      <c r="A11" s="646" t="s">
        <v>643</v>
      </c>
      <c r="B11" s="590">
        <v>0</v>
      </c>
      <c r="C11" s="590">
        <v>281.29292000000004</v>
      </c>
      <c r="D11" s="590">
        <v>0</v>
      </c>
      <c r="E11" s="590">
        <v>0</v>
      </c>
      <c r="F11" s="590">
        <v>0</v>
      </c>
      <c r="G11" s="590">
        <v>0</v>
      </c>
      <c r="H11" s="590">
        <v>0</v>
      </c>
      <c r="I11" s="590">
        <v>0</v>
      </c>
      <c r="J11" s="590">
        <v>298.46495999999996</v>
      </c>
      <c r="K11" s="590">
        <v>0</v>
      </c>
      <c r="L11" s="616">
        <v>579.75788</v>
      </c>
      <c r="M11" s="617"/>
    </row>
    <row r="12" spans="1:13" s="583" customFormat="1" ht="69.75" customHeight="1" thickBot="1">
      <c r="A12" s="646" t="s">
        <v>547</v>
      </c>
      <c r="B12" s="590">
        <v>0</v>
      </c>
      <c r="C12" s="590">
        <v>0</v>
      </c>
      <c r="D12" s="590">
        <v>0</v>
      </c>
      <c r="E12" s="590">
        <v>0</v>
      </c>
      <c r="F12" s="590">
        <v>0</v>
      </c>
      <c r="G12" s="590">
        <v>0</v>
      </c>
      <c r="H12" s="590">
        <v>0</v>
      </c>
      <c r="I12" s="590">
        <v>0</v>
      </c>
      <c r="J12" s="590">
        <v>0</v>
      </c>
      <c r="K12" s="590">
        <v>0</v>
      </c>
      <c r="L12" s="616">
        <v>0</v>
      </c>
      <c r="M12" s="617"/>
    </row>
    <row r="13" spans="1:13" s="583" customFormat="1" ht="69.75" customHeight="1" thickBot="1">
      <c r="A13" s="646" t="s">
        <v>548</v>
      </c>
      <c r="B13" s="590">
        <v>36222.078574037601</v>
      </c>
      <c r="C13" s="590">
        <v>4563.9539190362993</v>
      </c>
      <c r="D13" s="590">
        <v>15843.2703677308</v>
      </c>
      <c r="E13" s="590">
        <v>0</v>
      </c>
      <c r="F13" s="590">
        <v>73.555383273899992</v>
      </c>
      <c r="G13" s="590">
        <v>61.629243242300007</v>
      </c>
      <c r="H13" s="590">
        <v>0</v>
      </c>
      <c r="I13" s="590">
        <v>-485.96943705529992</v>
      </c>
      <c r="J13" s="590">
        <v>0</v>
      </c>
      <c r="K13" s="590">
        <v>0</v>
      </c>
      <c r="L13" s="616">
        <v>56278.518050265608</v>
      </c>
      <c r="M13" s="617"/>
    </row>
    <row r="14" spans="1:13" s="583" customFormat="1" ht="69.75" customHeight="1" thickBot="1">
      <c r="A14" s="646" t="s">
        <v>549</v>
      </c>
      <c r="B14" s="590">
        <v>1489.1193632949999</v>
      </c>
      <c r="C14" s="590">
        <v>181.42163113500004</v>
      </c>
      <c r="D14" s="590">
        <v>0</v>
      </c>
      <c r="E14" s="590">
        <v>0</v>
      </c>
      <c r="F14" s="590">
        <v>0</v>
      </c>
      <c r="G14" s="590">
        <v>0</v>
      </c>
      <c r="H14" s="590">
        <v>0</v>
      </c>
      <c r="I14" s="590">
        <v>0</v>
      </c>
      <c r="J14" s="590">
        <v>0</v>
      </c>
      <c r="K14" s="590">
        <v>0</v>
      </c>
      <c r="L14" s="616">
        <v>1670.54099443</v>
      </c>
      <c r="M14" s="617"/>
    </row>
    <row r="15" spans="1:13" s="583" customFormat="1" ht="69.75" customHeight="1" thickBot="1">
      <c r="A15" s="646" t="s">
        <v>550</v>
      </c>
      <c r="B15" s="590">
        <v>0</v>
      </c>
      <c r="C15" s="590">
        <v>29.409569999999999</v>
      </c>
      <c r="D15" s="590">
        <v>0</v>
      </c>
      <c r="E15" s="590">
        <v>0</v>
      </c>
      <c r="F15" s="590">
        <v>0</v>
      </c>
      <c r="G15" s="590">
        <v>0</v>
      </c>
      <c r="H15" s="590">
        <v>0</v>
      </c>
      <c r="I15" s="590">
        <v>-7.3340000000000002E-2</v>
      </c>
      <c r="J15" s="590">
        <v>0</v>
      </c>
      <c r="K15" s="590">
        <v>0</v>
      </c>
      <c r="L15" s="616">
        <v>29.336229999999997</v>
      </c>
      <c r="M15" s="617"/>
    </row>
    <row r="16" spans="1:13" s="583" customFormat="1" ht="69.75" customHeight="1" thickBot="1">
      <c r="A16" s="647" t="s">
        <v>551</v>
      </c>
      <c r="B16" s="590">
        <v>600.77401876979741</v>
      </c>
      <c r="C16" s="590">
        <v>0</v>
      </c>
      <c r="D16" s="590">
        <v>129.59583152929739</v>
      </c>
      <c r="E16" s="590">
        <v>0</v>
      </c>
      <c r="F16" s="590">
        <v>0</v>
      </c>
      <c r="G16" s="590">
        <v>0</v>
      </c>
      <c r="H16" s="590">
        <v>0</v>
      </c>
      <c r="I16" s="590">
        <v>-1.3539552853426982</v>
      </c>
      <c r="J16" s="590">
        <v>0</v>
      </c>
      <c r="K16" s="590">
        <v>0</v>
      </c>
      <c r="L16" s="616">
        <v>729.01589501375202</v>
      </c>
      <c r="M16" s="618"/>
    </row>
    <row r="17" spans="1:13" s="583" customFormat="1" ht="69.75" customHeight="1" thickBot="1">
      <c r="A17" s="619"/>
      <c r="B17" s="591"/>
      <c r="C17" s="591"/>
      <c r="D17" s="591"/>
      <c r="E17" s="591"/>
      <c r="F17" s="591"/>
      <c r="G17" s="591"/>
      <c r="H17" s="591"/>
      <c r="I17" s="591"/>
      <c r="J17" s="591"/>
      <c r="K17" s="591"/>
      <c r="L17" s="619"/>
      <c r="M17" s="620"/>
    </row>
    <row r="18" spans="1:13" s="583" customFormat="1" ht="69.75" customHeight="1" thickBot="1">
      <c r="A18" s="648" t="s">
        <v>552</v>
      </c>
      <c r="B18" s="592">
        <v>3846.1538500000001</v>
      </c>
      <c r="C18" s="592">
        <v>3608.7796174999994</v>
      </c>
      <c r="D18" s="592">
        <v>0</v>
      </c>
      <c r="E18" s="592">
        <v>0</v>
      </c>
      <c r="F18" s="592">
        <v>0</v>
      </c>
      <c r="G18" s="592">
        <v>0</v>
      </c>
      <c r="H18" s="592">
        <v>0</v>
      </c>
      <c r="I18" s="592">
        <v>0</v>
      </c>
      <c r="J18" s="592">
        <v>1123.2388142599998</v>
      </c>
      <c r="K18" s="592">
        <v>0</v>
      </c>
      <c r="L18" s="621">
        <v>8578.1705817599995</v>
      </c>
      <c r="M18" s="615">
        <v>3.3999892624844659E-2</v>
      </c>
    </row>
    <row r="19" spans="1:13" s="583" customFormat="1" ht="53.25" customHeight="1" thickBot="1">
      <c r="A19" s="649" t="s">
        <v>644</v>
      </c>
      <c r="B19" s="590">
        <v>0</v>
      </c>
      <c r="C19" s="590">
        <v>0</v>
      </c>
      <c r="D19" s="590">
        <v>0</v>
      </c>
      <c r="E19" s="590">
        <v>0</v>
      </c>
      <c r="F19" s="590">
        <v>0</v>
      </c>
      <c r="G19" s="590">
        <v>0</v>
      </c>
      <c r="H19" s="590">
        <v>0</v>
      </c>
      <c r="I19" s="590">
        <v>0</v>
      </c>
      <c r="J19" s="590">
        <v>0</v>
      </c>
      <c r="K19" s="590">
        <v>0</v>
      </c>
      <c r="L19" s="616">
        <v>0</v>
      </c>
      <c r="M19" s="617"/>
    </row>
    <row r="20" spans="1:13" s="583" customFormat="1" ht="24" customHeight="1" thickBot="1">
      <c r="A20" s="649" t="s">
        <v>645</v>
      </c>
      <c r="B20" s="590">
        <v>0</v>
      </c>
      <c r="C20" s="590">
        <v>0</v>
      </c>
      <c r="D20" s="590">
        <v>0</v>
      </c>
      <c r="E20" s="590">
        <v>0</v>
      </c>
      <c r="F20" s="590">
        <v>0</v>
      </c>
      <c r="G20" s="590">
        <v>0</v>
      </c>
      <c r="H20" s="590">
        <v>0</v>
      </c>
      <c r="I20" s="590">
        <v>0</v>
      </c>
      <c r="J20" s="590">
        <v>0</v>
      </c>
      <c r="K20" s="590">
        <v>0</v>
      </c>
      <c r="L20" s="616">
        <v>0</v>
      </c>
      <c r="M20" s="617"/>
    </row>
    <row r="21" spans="1:13" s="583" customFormat="1" ht="30" customHeight="1" thickBot="1">
      <c r="A21" s="649" t="s">
        <v>646</v>
      </c>
      <c r="B21" s="590">
        <v>0</v>
      </c>
      <c r="C21" s="590">
        <v>0</v>
      </c>
      <c r="D21" s="590">
        <v>0</v>
      </c>
      <c r="E21" s="590">
        <v>0</v>
      </c>
      <c r="F21" s="590">
        <v>0</v>
      </c>
      <c r="G21" s="590">
        <v>0</v>
      </c>
      <c r="H21" s="590">
        <v>0</v>
      </c>
      <c r="I21" s="590">
        <v>0</v>
      </c>
      <c r="J21" s="590">
        <v>0</v>
      </c>
      <c r="K21" s="590">
        <v>0</v>
      </c>
      <c r="L21" s="616">
        <v>0</v>
      </c>
      <c r="M21" s="617"/>
    </row>
    <row r="22" spans="1:13" s="583" customFormat="1" ht="38.25" customHeight="1" thickBot="1">
      <c r="A22" s="649" t="s">
        <v>647</v>
      </c>
      <c r="B22" s="590">
        <v>0</v>
      </c>
      <c r="C22" s="590">
        <v>0</v>
      </c>
      <c r="D22" s="590">
        <v>0</v>
      </c>
      <c r="E22" s="590">
        <v>0</v>
      </c>
      <c r="F22" s="590">
        <v>0</v>
      </c>
      <c r="G22" s="590">
        <v>0</v>
      </c>
      <c r="H22" s="590">
        <v>0</v>
      </c>
      <c r="I22" s="590">
        <v>0</v>
      </c>
      <c r="J22" s="590">
        <v>0</v>
      </c>
      <c r="K22" s="590">
        <v>0</v>
      </c>
      <c r="L22" s="616">
        <v>0</v>
      </c>
      <c r="M22" s="617"/>
    </row>
    <row r="23" spans="1:13" s="583" customFormat="1" ht="99.75" customHeight="1" thickBot="1">
      <c r="A23" s="649" t="s">
        <v>648</v>
      </c>
      <c r="B23" s="590">
        <v>0</v>
      </c>
      <c r="C23" s="590">
        <v>0</v>
      </c>
      <c r="D23" s="590">
        <v>0</v>
      </c>
      <c r="E23" s="590">
        <v>0</v>
      </c>
      <c r="F23" s="590">
        <v>0</v>
      </c>
      <c r="G23" s="590">
        <v>0</v>
      </c>
      <c r="H23" s="590">
        <v>0</v>
      </c>
      <c r="I23" s="590">
        <v>0</v>
      </c>
      <c r="J23" s="590">
        <v>0</v>
      </c>
      <c r="K23" s="590">
        <v>0</v>
      </c>
      <c r="L23" s="616">
        <v>0</v>
      </c>
      <c r="M23" s="617"/>
    </row>
    <row r="24" spans="1:13" s="583" customFormat="1" ht="51.75" customHeight="1" thickBot="1">
      <c r="A24" s="649" t="s">
        <v>649</v>
      </c>
      <c r="B24" s="590">
        <v>0</v>
      </c>
      <c r="C24" s="590">
        <v>0</v>
      </c>
      <c r="D24" s="590">
        <v>0</v>
      </c>
      <c r="E24" s="590">
        <v>0</v>
      </c>
      <c r="F24" s="590">
        <v>0</v>
      </c>
      <c r="G24" s="590">
        <v>0</v>
      </c>
      <c r="H24" s="590">
        <v>0</v>
      </c>
      <c r="I24" s="590">
        <v>0</v>
      </c>
      <c r="J24" s="590">
        <v>0</v>
      </c>
      <c r="K24" s="590">
        <v>0</v>
      </c>
      <c r="L24" s="616">
        <v>0</v>
      </c>
      <c r="M24" s="617"/>
    </row>
    <row r="25" spans="1:13" s="583" customFormat="1" ht="80.25" customHeight="1" thickBot="1">
      <c r="A25" s="649" t="s">
        <v>650</v>
      </c>
      <c r="B25" s="590">
        <v>0</v>
      </c>
      <c r="C25" s="590">
        <v>0</v>
      </c>
      <c r="D25" s="590">
        <v>0</v>
      </c>
      <c r="E25" s="590">
        <v>0</v>
      </c>
      <c r="F25" s="590">
        <v>0</v>
      </c>
      <c r="G25" s="590">
        <v>0</v>
      </c>
      <c r="H25" s="590">
        <v>0</v>
      </c>
      <c r="I25" s="590">
        <v>0</v>
      </c>
      <c r="J25" s="590">
        <v>0</v>
      </c>
      <c r="K25" s="590">
        <v>0</v>
      </c>
      <c r="L25" s="616">
        <v>0</v>
      </c>
      <c r="M25" s="617"/>
    </row>
    <row r="26" spans="1:13" s="583" customFormat="1" ht="87" customHeight="1" thickBot="1">
      <c r="A26" s="649" t="s">
        <v>651</v>
      </c>
      <c r="B26" s="590">
        <v>0</v>
      </c>
      <c r="C26" s="590">
        <v>0</v>
      </c>
      <c r="D26" s="590">
        <v>0</v>
      </c>
      <c r="E26" s="590">
        <v>0</v>
      </c>
      <c r="F26" s="590">
        <v>0</v>
      </c>
      <c r="G26" s="590">
        <v>0</v>
      </c>
      <c r="H26" s="590">
        <v>0</v>
      </c>
      <c r="I26" s="590">
        <v>0</v>
      </c>
      <c r="J26" s="590">
        <v>0</v>
      </c>
      <c r="K26" s="590">
        <v>0</v>
      </c>
      <c r="L26" s="616">
        <v>0</v>
      </c>
      <c r="M26" s="617"/>
    </row>
    <row r="27" spans="1:13" s="583" customFormat="1" ht="81" customHeight="1" thickBot="1">
      <c r="A27" s="649" t="s">
        <v>652</v>
      </c>
      <c r="B27" s="590">
        <v>0</v>
      </c>
      <c r="C27" s="590">
        <v>0</v>
      </c>
      <c r="D27" s="590">
        <v>0</v>
      </c>
      <c r="E27" s="590">
        <v>0</v>
      </c>
      <c r="F27" s="590">
        <v>0</v>
      </c>
      <c r="G27" s="590">
        <v>0</v>
      </c>
      <c r="H27" s="590">
        <v>0</v>
      </c>
      <c r="I27" s="590">
        <v>0</v>
      </c>
      <c r="J27" s="590">
        <v>0</v>
      </c>
      <c r="K27" s="590">
        <v>0</v>
      </c>
      <c r="L27" s="616">
        <v>0</v>
      </c>
      <c r="M27" s="617"/>
    </row>
    <row r="28" spans="1:13" s="583" customFormat="1" ht="108" customHeight="1" thickBot="1">
      <c r="A28" s="649" t="s">
        <v>653</v>
      </c>
      <c r="B28" s="590">
        <v>0</v>
      </c>
      <c r="C28" s="590">
        <v>0</v>
      </c>
      <c r="D28" s="590">
        <v>0</v>
      </c>
      <c r="E28" s="590">
        <v>0</v>
      </c>
      <c r="F28" s="590">
        <v>0</v>
      </c>
      <c r="G28" s="590">
        <v>0</v>
      </c>
      <c r="H28" s="590">
        <v>0</v>
      </c>
      <c r="I28" s="590">
        <v>0</v>
      </c>
      <c r="J28" s="590">
        <v>0</v>
      </c>
      <c r="K28" s="590">
        <v>0</v>
      </c>
      <c r="L28" s="616">
        <v>0</v>
      </c>
      <c r="M28" s="617"/>
    </row>
    <row r="29" spans="1:13" s="583" customFormat="1" ht="81" customHeight="1" thickBot="1">
      <c r="A29" s="649" t="s">
        <v>654</v>
      </c>
      <c r="B29" s="590">
        <v>0</v>
      </c>
      <c r="C29" s="590">
        <v>1.5017</v>
      </c>
      <c r="D29" s="590">
        <v>0</v>
      </c>
      <c r="E29" s="590">
        <v>0</v>
      </c>
      <c r="F29" s="590">
        <v>0</v>
      </c>
      <c r="G29" s="590">
        <v>0</v>
      </c>
      <c r="H29" s="590">
        <v>0</v>
      </c>
      <c r="I29" s="590">
        <v>0</v>
      </c>
      <c r="J29" s="590">
        <v>0</v>
      </c>
      <c r="K29" s="590">
        <v>0</v>
      </c>
      <c r="L29" s="616">
        <v>1.5</v>
      </c>
      <c r="M29" s="617"/>
    </row>
    <row r="30" spans="1:13" s="583" customFormat="1" ht="69.75" customHeight="1" thickBot="1">
      <c r="A30" s="649" t="s">
        <v>655</v>
      </c>
      <c r="B30" s="590">
        <v>3846.1538500000001</v>
      </c>
      <c r="C30" s="590">
        <v>3562.7487299999998</v>
      </c>
      <c r="D30" s="590">
        <v>0</v>
      </c>
      <c r="E30" s="590">
        <v>0</v>
      </c>
      <c r="F30" s="590">
        <v>0</v>
      </c>
      <c r="G30" s="590">
        <v>0</v>
      </c>
      <c r="H30" s="590">
        <v>0</v>
      </c>
      <c r="I30" s="590">
        <v>0</v>
      </c>
      <c r="J30" s="590">
        <v>1123.2388142599998</v>
      </c>
      <c r="K30" s="590">
        <v>0</v>
      </c>
      <c r="L30" s="616">
        <v>8532.1413942599993</v>
      </c>
      <c r="M30" s="617"/>
    </row>
    <row r="31" spans="1:13" s="583" customFormat="1" ht="69.75" customHeight="1" thickBot="1">
      <c r="A31" s="646" t="s">
        <v>656</v>
      </c>
      <c r="B31" s="590">
        <v>0</v>
      </c>
      <c r="C31" s="590">
        <v>0</v>
      </c>
      <c r="D31" s="590">
        <v>0</v>
      </c>
      <c r="E31" s="590">
        <v>0</v>
      </c>
      <c r="F31" s="590">
        <v>0</v>
      </c>
      <c r="G31" s="590">
        <v>0</v>
      </c>
      <c r="H31" s="590">
        <v>0</v>
      </c>
      <c r="I31" s="590">
        <v>0</v>
      </c>
      <c r="J31" s="590">
        <v>0</v>
      </c>
      <c r="K31" s="590">
        <v>0</v>
      </c>
      <c r="L31" s="616">
        <v>0</v>
      </c>
      <c r="M31" s="617"/>
    </row>
    <row r="32" spans="1:13" s="583" customFormat="1" ht="69.75" customHeight="1" thickBot="1">
      <c r="A32" s="646" t="s">
        <v>657</v>
      </c>
      <c r="B32" s="590">
        <v>0</v>
      </c>
      <c r="C32" s="590">
        <v>44.529187499999999</v>
      </c>
      <c r="D32" s="590">
        <v>0</v>
      </c>
      <c r="E32" s="590">
        <v>0</v>
      </c>
      <c r="F32" s="590">
        <v>0</v>
      </c>
      <c r="G32" s="590">
        <v>0</v>
      </c>
      <c r="H32" s="590">
        <v>0</v>
      </c>
      <c r="I32" s="590">
        <v>0</v>
      </c>
      <c r="J32" s="590">
        <v>0</v>
      </c>
      <c r="K32" s="590">
        <v>0</v>
      </c>
      <c r="L32" s="616">
        <v>44.529187499999999</v>
      </c>
      <c r="M32" s="617"/>
    </row>
    <row r="33" spans="1:13" s="583" customFormat="1" ht="69.75" customHeight="1" thickBot="1">
      <c r="A33" s="646"/>
      <c r="B33" s="593"/>
      <c r="C33" s="593"/>
      <c r="D33" s="593"/>
      <c r="E33" s="593"/>
      <c r="F33" s="593"/>
      <c r="G33" s="593"/>
      <c r="H33" s="593"/>
      <c r="I33" s="593"/>
      <c r="J33" s="593"/>
      <c r="K33" s="593"/>
      <c r="L33" s="622"/>
      <c r="M33" s="617"/>
    </row>
    <row r="34" spans="1:13" s="583" customFormat="1" ht="69.75" customHeight="1" thickBot="1">
      <c r="A34" s="650" t="s">
        <v>553</v>
      </c>
      <c r="B34" s="594">
        <v>0</v>
      </c>
      <c r="C34" s="594">
        <v>157012.17001</v>
      </c>
      <c r="D34" s="594">
        <v>0</v>
      </c>
      <c r="E34" s="594">
        <v>0</v>
      </c>
      <c r="F34" s="594">
        <v>0</v>
      </c>
      <c r="G34" s="594">
        <v>0</v>
      </c>
      <c r="H34" s="594">
        <v>0</v>
      </c>
      <c r="I34" s="594">
        <v>0</v>
      </c>
      <c r="J34" s="594">
        <v>0</v>
      </c>
      <c r="K34" s="594">
        <v>0</v>
      </c>
      <c r="L34" s="623">
        <v>157012.17001</v>
      </c>
      <c r="M34" s="615">
        <v>0.62232347448126468</v>
      </c>
    </row>
    <row r="35" spans="1:13" s="583" customFormat="1" ht="69.75" customHeight="1" thickBot="1">
      <c r="A35" s="650" t="s">
        <v>554</v>
      </c>
      <c r="B35" s="595">
        <v>0</v>
      </c>
      <c r="C35" s="595">
        <v>148574.67001</v>
      </c>
      <c r="D35" s="595">
        <v>0</v>
      </c>
      <c r="E35" s="595">
        <v>0</v>
      </c>
      <c r="F35" s="595">
        <v>0</v>
      </c>
      <c r="G35" s="595">
        <v>0</v>
      </c>
      <c r="H35" s="595">
        <v>0</v>
      </c>
      <c r="I35" s="595">
        <v>0</v>
      </c>
      <c r="J35" s="595">
        <v>0</v>
      </c>
      <c r="K35" s="595">
        <v>0</v>
      </c>
      <c r="L35" s="624">
        <v>148574.67001</v>
      </c>
      <c r="M35" s="625"/>
    </row>
    <row r="36" spans="1:13" s="583" customFormat="1" ht="69.75" customHeight="1" thickBot="1">
      <c r="A36" s="646" t="s">
        <v>658</v>
      </c>
      <c r="B36" s="596">
        <v>0</v>
      </c>
      <c r="C36" s="596">
        <v>0</v>
      </c>
      <c r="D36" s="596">
        <v>0</v>
      </c>
      <c r="E36" s="596">
        <v>0</v>
      </c>
      <c r="F36" s="596">
        <v>0</v>
      </c>
      <c r="G36" s="596">
        <v>0</v>
      </c>
      <c r="H36" s="596">
        <v>0</v>
      </c>
      <c r="I36" s="596">
        <v>0</v>
      </c>
      <c r="J36" s="596">
        <v>0</v>
      </c>
      <c r="K36" s="596">
        <v>0</v>
      </c>
      <c r="L36" s="616">
        <v>0</v>
      </c>
      <c r="M36" s="626"/>
    </row>
    <row r="37" spans="1:13" s="583" customFormat="1" ht="69.75" customHeight="1" thickBot="1">
      <c r="A37" s="646" t="s">
        <v>659</v>
      </c>
      <c r="B37" s="596">
        <v>0</v>
      </c>
      <c r="C37" s="596">
        <v>0</v>
      </c>
      <c r="D37" s="596">
        <v>0</v>
      </c>
      <c r="E37" s="596">
        <v>0</v>
      </c>
      <c r="F37" s="596">
        <v>0</v>
      </c>
      <c r="G37" s="596">
        <v>0</v>
      </c>
      <c r="H37" s="596">
        <v>0</v>
      </c>
      <c r="I37" s="596">
        <v>0</v>
      </c>
      <c r="J37" s="596">
        <v>0</v>
      </c>
      <c r="K37" s="596">
        <v>0</v>
      </c>
      <c r="L37" s="616">
        <v>0</v>
      </c>
      <c r="M37" s="626"/>
    </row>
    <row r="38" spans="1:13" s="583" customFormat="1" ht="69.75" customHeight="1" thickBot="1">
      <c r="A38" s="646" t="s">
        <v>660</v>
      </c>
      <c r="B38" s="596">
        <v>0</v>
      </c>
      <c r="C38" s="596">
        <v>0</v>
      </c>
      <c r="D38" s="596">
        <v>0</v>
      </c>
      <c r="E38" s="596">
        <v>0</v>
      </c>
      <c r="F38" s="596">
        <v>0</v>
      </c>
      <c r="G38" s="596">
        <v>0</v>
      </c>
      <c r="H38" s="596">
        <v>0</v>
      </c>
      <c r="I38" s="596">
        <v>0</v>
      </c>
      <c r="J38" s="596">
        <v>0</v>
      </c>
      <c r="K38" s="596">
        <v>0</v>
      </c>
      <c r="L38" s="616">
        <v>0</v>
      </c>
      <c r="M38" s="626"/>
    </row>
    <row r="39" spans="1:13" s="583" customFormat="1" ht="69.75" customHeight="1" thickBot="1">
      <c r="A39" s="646" t="s">
        <v>661</v>
      </c>
      <c r="B39" s="596">
        <v>0</v>
      </c>
      <c r="C39" s="596">
        <v>0</v>
      </c>
      <c r="D39" s="596">
        <v>0</v>
      </c>
      <c r="E39" s="596">
        <v>0</v>
      </c>
      <c r="F39" s="596">
        <v>0</v>
      </c>
      <c r="G39" s="596">
        <v>0</v>
      </c>
      <c r="H39" s="596">
        <v>0</v>
      </c>
      <c r="I39" s="596">
        <v>0</v>
      </c>
      <c r="J39" s="596">
        <v>0</v>
      </c>
      <c r="K39" s="596">
        <v>0</v>
      </c>
      <c r="L39" s="616">
        <v>0</v>
      </c>
      <c r="M39" s="626"/>
    </row>
    <row r="40" spans="1:13" s="583" customFormat="1" ht="69.75" customHeight="1" thickBot="1">
      <c r="A40" s="646" t="s">
        <v>662</v>
      </c>
      <c r="B40" s="596">
        <v>0</v>
      </c>
      <c r="C40" s="597">
        <v>57187.500010000003</v>
      </c>
      <c r="D40" s="596">
        <v>0</v>
      </c>
      <c r="E40" s="596">
        <v>0</v>
      </c>
      <c r="F40" s="596">
        <v>0</v>
      </c>
      <c r="G40" s="596">
        <v>0</v>
      </c>
      <c r="H40" s="596">
        <v>0</v>
      </c>
      <c r="I40" s="596">
        <v>0</v>
      </c>
      <c r="J40" s="596">
        <v>0</v>
      </c>
      <c r="K40" s="596">
        <v>0</v>
      </c>
      <c r="L40" s="616">
        <v>57187.500010000003</v>
      </c>
      <c r="M40" s="626"/>
    </row>
    <row r="41" spans="1:13" s="583" customFormat="1" ht="69.75" customHeight="1" thickBot="1">
      <c r="A41" s="646" t="s">
        <v>663</v>
      </c>
      <c r="B41" s="596">
        <v>0</v>
      </c>
      <c r="C41" s="597">
        <v>48750</v>
      </c>
      <c r="D41" s="596">
        <v>0</v>
      </c>
      <c r="E41" s="596">
        <v>0</v>
      </c>
      <c r="F41" s="596">
        <v>0</v>
      </c>
      <c r="G41" s="596">
        <v>0</v>
      </c>
      <c r="H41" s="596">
        <v>0</v>
      </c>
      <c r="I41" s="596">
        <v>0</v>
      </c>
      <c r="J41" s="596">
        <v>0</v>
      </c>
      <c r="K41" s="596">
        <v>0</v>
      </c>
      <c r="L41" s="616">
        <v>48750</v>
      </c>
      <c r="M41" s="626"/>
    </row>
    <row r="42" spans="1:13" s="583" customFormat="1" ht="69.75" customHeight="1" thickBot="1">
      <c r="A42" s="646" t="s">
        <v>664</v>
      </c>
      <c r="B42" s="596">
        <v>0</v>
      </c>
      <c r="C42" s="596">
        <v>0</v>
      </c>
      <c r="D42" s="596">
        <v>0</v>
      </c>
      <c r="E42" s="596">
        <v>0</v>
      </c>
      <c r="F42" s="596">
        <v>0</v>
      </c>
      <c r="G42" s="596">
        <v>0</v>
      </c>
      <c r="H42" s="596">
        <v>0</v>
      </c>
      <c r="I42" s="596">
        <v>0</v>
      </c>
      <c r="J42" s="596">
        <v>0</v>
      </c>
      <c r="K42" s="596">
        <v>0</v>
      </c>
      <c r="L42" s="616">
        <v>0</v>
      </c>
      <c r="M42" s="626"/>
    </row>
    <row r="43" spans="1:13" s="583" customFormat="1" ht="69.75" customHeight="1" thickBot="1">
      <c r="A43" s="646" t="s">
        <v>665</v>
      </c>
      <c r="B43" s="596">
        <v>0</v>
      </c>
      <c r="C43" s="596">
        <v>0</v>
      </c>
      <c r="D43" s="596">
        <v>0</v>
      </c>
      <c r="E43" s="596">
        <v>0</v>
      </c>
      <c r="F43" s="596">
        <v>0</v>
      </c>
      <c r="G43" s="596">
        <v>0</v>
      </c>
      <c r="H43" s="596">
        <v>0</v>
      </c>
      <c r="I43" s="596">
        <v>0</v>
      </c>
      <c r="J43" s="596">
        <v>0</v>
      </c>
      <c r="K43" s="596">
        <v>0</v>
      </c>
      <c r="L43" s="616">
        <v>0</v>
      </c>
      <c r="M43" s="626"/>
    </row>
    <row r="44" spans="1:13" s="583" customFormat="1" ht="69.75" customHeight="1" thickBot="1">
      <c r="A44" s="646" t="s">
        <v>666</v>
      </c>
      <c r="B44" s="596">
        <v>0</v>
      </c>
      <c r="C44" s="596">
        <v>0</v>
      </c>
      <c r="D44" s="596">
        <v>0</v>
      </c>
      <c r="E44" s="596">
        <v>0</v>
      </c>
      <c r="F44" s="596">
        <v>0</v>
      </c>
      <c r="G44" s="596">
        <v>0</v>
      </c>
      <c r="H44" s="596">
        <v>0</v>
      </c>
      <c r="I44" s="596">
        <v>0</v>
      </c>
      <c r="J44" s="596">
        <v>0</v>
      </c>
      <c r="K44" s="596">
        <v>0</v>
      </c>
      <c r="L44" s="616">
        <v>0</v>
      </c>
      <c r="M44" s="626"/>
    </row>
    <row r="45" spans="1:13" s="583" customFormat="1" ht="69.75" customHeight="1" thickBot="1">
      <c r="A45" s="646" t="s">
        <v>667</v>
      </c>
      <c r="B45" s="596">
        <v>0</v>
      </c>
      <c r="C45" s="596">
        <v>0</v>
      </c>
      <c r="D45" s="596">
        <v>0</v>
      </c>
      <c r="E45" s="596">
        <v>0</v>
      </c>
      <c r="F45" s="596">
        <v>0</v>
      </c>
      <c r="G45" s="596">
        <v>0</v>
      </c>
      <c r="H45" s="596">
        <v>0</v>
      </c>
      <c r="I45" s="596">
        <v>0</v>
      </c>
      <c r="J45" s="596">
        <v>0</v>
      </c>
      <c r="K45" s="596">
        <v>0</v>
      </c>
      <c r="L45" s="616">
        <v>0</v>
      </c>
      <c r="M45" s="626"/>
    </row>
    <row r="46" spans="1:13" s="583" customFormat="1" ht="69.75" customHeight="1" thickBot="1">
      <c r="A46" s="646" t="s">
        <v>668</v>
      </c>
      <c r="B46" s="596">
        <v>0</v>
      </c>
      <c r="C46" s="596">
        <v>0</v>
      </c>
      <c r="D46" s="596">
        <v>0</v>
      </c>
      <c r="E46" s="596">
        <v>0</v>
      </c>
      <c r="F46" s="596">
        <v>0</v>
      </c>
      <c r="G46" s="596">
        <v>0</v>
      </c>
      <c r="H46" s="596">
        <v>0</v>
      </c>
      <c r="I46" s="596">
        <v>0</v>
      </c>
      <c r="J46" s="596">
        <v>0</v>
      </c>
      <c r="K46" s="596">
        <v>0</v>
      </c>
      <c r="L46" s="616">
        <v>0</v>
      </c>
      <c r="M46" s="626"/>
    </row>
    <row r="47" spans="1:13" s="583" customFormat="1" ht="69.75" customHeight="1" thickBot="1">
      <c r="A47" s="646" t="s">
        <v>665</v>
      </c>
      <c r="B47" s="596">
        <v>0</v>
      </c>
      <c r="C47" s="596">
        <v>0</v>
      </c>
      <c r="D47" s="596">
        <v>0</v>
      </c>
      <c r="E47" s="596">
        <v>0</v>
      </c>
      <c r="F47" s="596">
        <v>0</v>
      </c>
      <c r="G47" s="596">
        <v>0</v>
      </c>
      <c r="H47" s="596">
        <v>0</v>
      </c>
      <c r="I47" s="596">
        <v>0</v>
      </c>
      <c r="J47" s="596">
        <v>0</v>
      </c>
      <c r="K47" s="596">
        <v>0</v>
      </c>
      <c r="L47" s="616">
        <v>0</v>
      </c>
      <c r="M47" s="626"/>
    </row>
    <row r="48" spans="1:13" s="583" customFormat="1" ht="69.75" customHeight="1" thickBot="1">
      <c r="A48" s="646" t="s">
        <v>669</v>
      </c>
      <c r="B48" s="596">
        <v>0</v>
      </c>
      <c r="C48" s="596">
        <v>0</v>
      </c>
      <c r="D48" s="596">
        <v>0</v>
      </c>
      <c r="E48" s="596">
        <v>0</v>
      </c>
      <c r="F48" s="596">
        <v>0</v>
      </c>
      <c r="G48" s="596">
        <v>0</v>
      </c>
      <c r="H48" s="596">
        <v>0</v>
      </c>
      <c r="I48" s="596">
        <v>0</v>
      </c>
      <c r="J48" s="596">
        <v>0</v>
      </c>
      <c r="K48" s="596">
        <v>0</v>
      </c>
      <c r="L48" s="616">
        <v>0</v>
      </c>
      <c r="M48" s="626"/>
    </row>
    <row r="49" spans="1:13" s="583" customFormat="1" ht="69.75" customHeight="1" thickBot="1">
      <c r="A49" s="646" t="s">
        <v>670</v>
      </c>
      <c r="B49" s="596">
        <v>0</v>
      </c>
      <c r="C49" s="597">
        <v>42637.17</v>
      </c>
      <c r="D49" s="596">
        <v>0</v>
      </c>
      <c r="E49" s="596">
        <v>0</v>
      </c>
      <c r="F49" s="596">
        <v>0</v>
      </c>
      <c r="G49" s="596">
        <v>0</v>
      </c>
      <c r="H49" s="596">
        <v>0</v>
      </c>
      <c r="I49" s="596">
        <v>0</v>
      </c>
      <c r="J49" s="596">
        <v>0</v>
      </c>
      <c r="K49" s="596">
        <v>0</v>
      </c>
      <c r="L49" s="616">
        <v>42637.17</v>
      </c>
      <c r="M49" s="626"/>
    </row>
    <row r="50" spans="1:13" s="583" customFormat="1" ht="69.75" customHeight="1" thickBot="1">
      <c r="A50" s="646" t="s">
        <v>555</v>
      </c>
      <c r="B50" s="596">
        <v>0</v>
      </c>
      <c r="C50" s="597">
        <v>8437.5</v>
      </c>
      <c r="D50" s="596">
        <v>0</v>
      </c>
      <c r="E50" s="596">
        <v>0</v>
      </c>
      <c r="F50" s="596">
        <v>0</v>
      </c>
      <c r="G50" s="596">
        <v>0</v>
      </c>
      <c r="H50" s="596">
        <v>0</v>
      </c>
      <c r="I50" s="596">
        <v>0</v>
      </c>
      <c r="J50" s="596">
        <v>0</v>
      </c>
      <c r="K50" s="596">
        <v>0</v>
      </c>
      <c r="L50" s="627">
        <v>8437.5</v>
      </c>
      <c r="M50" s="626"/>
    </row>
    <row r="51" spans="1:13" s="583" customFormat="1" ht="69.75" customHeight="1" thickBot="1">
      <c r="A51" s="646" t="s">
        <v>671</v>
      </c>
      <c r="B51" s="596">
        <v>0</v>
      </c>
      <c r="C51" s="597">
        <v>8437.5</v>
      </c>
      <c r="D51" s="596">
        <v>0</v>
      </c>
      <c r="E51" s="596">
        <v>0</v>
      </c>
      <c r="F51" s="596">
        <v>0</v>
      </c>
      <c r="G51" s="596">
        <v>0</v>
      </c>
      <c r="H51" s="596">
        <v>0</v>
      </c>
      <c r="I51" s="596">
        <v>0</v>
      </c>
      <c r="J51" s="596">
        <v>0</v>
      </c>
      <c r="K51" s="596">
        <v>0</v>
      </c>
      <c r="L51" s="627">
        <v>8437.5</v>
      </c>
      <c r="M51" s="626"/>
    </row>
    <row r="52" spans="1:13" s="583" customFormat="1" ht="69.75" customHeight="1" thickBot="1">
      <c r="A52" s="650"/>
      <c r="B52" s="595"/>
      <c r="C52" s="589"/>
      <c r="D52" s="589"/>
      <c r="E52" s="595"/>
      <c r="F52" s="595"/>
      <c r="G52" s="595"/>
      <c r="H52" s="595"/>
      <c r="I52" s="595"/>
      <c r="J52" s="595"/>
      <c r="K52" s="595"/>
      <c r="L52" s="614"/>
      <c r="M52" s="626"/>
    </row>
    <row r="53" spans="1:13" s="583" customFormat="1" ht="69.75" customHeight="1" thickBot="1">
      <c r="A53" s="650" t="s">
        <v>672</v>
      </c>
      <c r="B53" s="594">
        <v>0</v>
      </c>
      <c r="C53" s="594">
        <v>20859.63</v>
      </c>
      <c r="D53" s="594">
        <v>0</v>
      </c>
      <c r="E53" s="594">
        <v>0</v>
      </c>
      <c r="F53" s="594">
        <v>0</v>
      </c>
      <c r="G53" s="594">
        <v>0</v>
      </c>
      <c r="H53" s="594">
        <v>0</v>
      </c>
      <c r="I53" s="594">
        <v>0</v>
      </c>
      <c r="J53" s="594">
        <v>0</v>
      </c>
      <c r="K53" s="594">
        <v>0</v>
      </c>
      <c r="L53" s="623">
        <v>20859.63</v>
      </c>
      <c r="M53" s="615">
        <v>8.2677905904789697E-2</v>
      </c>
    </row>
    <row r="54" spans="1:13" s="583" customFormat="1" ht="69.75" customHeight="1" thickBot="1">
      <c r="A54" s="651" t="s">
        <v>673</v>
      </c>
      <c r="B54" s="590">
        <v>0</v>
      </c>
      <c r="C54" s="590">
        <v>0</v>
      </c>
      <c r="D54" s="590">
        <v>0</v>
      </c>
      <c r="E54" s="590">
        <v>0</v>
      </c>
      <c r="F54" s="590">
        <v>0</v>
      </c>
      <c r="G54" s="590">
        <v>0</v>
      </c>
      <c r="H54" s="590">
        <v>0</v>
      </c>
      <c r="I54" s="590">
        <v>0</v>
      </c>
      <c r="J54" s="590">
        <v>0</v>
      </c>
      <c r="K54" s="590">
        <v>0</v>
      </c>
      <c r="L54" s="616">
        <v>0</v>
      </c>
      <c r="M54" s="625"/>
    </row>
    <row r="55" spans="1:13" s="583" customFormat="1" ht="69.75" customHeight="1" thickBot="1">
      <c r="A55" s="644" t="s">
        <v>674</v>
      </c>
      <c r="B55" s="590">
        <v>0</v>
      </c>
      <c r="C55" s="590">
        <v>20859.63</v>
      </c>
      <c r="D55" s="590">
        <v>0</v>
      </c>
      <c r="E55" s="590">
        <v>0</v>
      </c>
      <c r="F55" s="590">
        <v>0</v>
      </c>
      <c r="G55" s="590">
        <v>0</v>
      </c>
      <c r="H55" s="590">
        <v>0</v>
      </c>
      <c r="I55" s="590">
        <v>0</v>
      </c>
      <c r="J55" s="590">
        <v>0</v>
      </c>
      <c r="K55" s="590">
        <v>0</v>
      </c>
      <c r="L55" s="628">
        <v>20859.63</v>
      </c>
      <c r="M55" s="629"/>
    </row>
    <row r="56" spans="1:13" s="583" customFormat="1" ht="69.75" customHeight="1">
      <c r="A56" s="652" t="s">
        <v>675</v>
      </c>
      <c r="B56" s="598">
        <v>42158.125806102405</v>
      </c>
      <c r="C56" s="598">
        <v>192908.66832044729</v>
      </c>
      <c r="D56" s="598">
        <v>15972.866199260097</v>
      </c>
      <c r="E56" s="598">
        <v>0</v>
      </c>
      <c r="F56" s="598">
        <v>73.555383273899992</v>
      </c>
      <c r="G56" s="598">
        <v>61.629243242300007</v>
      </c>
      <c r="H56" s="598">
        <v>0</v>
      </c>
      <c r="I56" s="599">
        <v>-487.39673234064259</v>
      </c>
      <c r="J56" s="598">
        <v>1612.4850242599998</v>
      </c>
      <c r="K56" s="598">
        <v>0</v>
      </c>
      <c r="L56" s="630">
        <v>252299.93154424537</v>
      </c>
      <c r="M56" s="631">
        <v>1</v>
      </c>
    </row>
    <row r="57" spans="1:13" ht="30" customHeight="1">
      <c r="A57" s="653"/>
      <c r="B57" s="557"/>
      <c r="C57" s="600"/>
      <c r="D57" s="600"/>
      <c r="E57" s="558"/>
      <c r="F57" s="557"/>
      <c r="G57" s="557"/>
      <c r="H57" s="557"/>
      <c r="I57" s="583"/>
      <c r="J57" s="601"/>
      <c r="K57" s="557"/>
      <c r="L57" s="632"/>
      <c r="M57" s="633"/>
    </row>
    <row r="58" spans="1:13" ht="30" customHeight="1">
      <c r="A58" s="653"/>
      <c r="B58" s="557"/>
      <c r="C58" s="600"/>
      <c r="D58" s="600"/>
      <c r="E58" s="558"/>
      <c r="F58" s="602"/>
      <c r="G58" s="602"/>
      <c r="H58" s="602"/>
      <c r="I58" s="603"/>
      <c r="J58" s="583"/>
      <c r="K58" s="602"/>
      <c r="L58" s="632"/>
      <c r="M58" s="633"/>
    </row>
    <row r="59" spans="1:13" ht="30" customHeight="1">
      <c r="A59" s="653"/>
      <c r="B59" s="557"/>
      <c r="C59" s="600"/>
      <c r="D59" s="600"/>
      <c r="E59" s="558"/>
      <c r="F59" s="557"/>
      <c r="G59" s="557"/>
      <c r="H59" s="557"/>
      <c r="I59" s="583"/>
      <c r="J59" s="557"/>
      <c r="K59" s="557"/>
      <c r="L59" s="634"/>
      <c r="M59" s="633"/>
    </row>
    <row r="60" spans="1:13" ht="30" customHeight="1">
      <c r="A60" s="653"/>
      <c r="B60" s="557"/>
      <c r="C60" s="600"/>
      <c r="D60" s="600"/>
      <c r="E60" s="558"/>
      <c r="F60" s="557"/>
      <c r="G60" s="557"/>
      <c r="H60" s="557"/>
      <c r="I60" s="557"/>
      <c r="J60" s="604"/>
      <c r="K60" s="601"/>
      <c r="L60" s="635"/>
      <c r="M60" s="633"/>
    </row>
    <row r="61" spans="1:13" ht="30" customHeight="1">
      <c r="A61" s="653"/>
      <c r="B61" s="557"/>
      <c r="C61" s="600"/>
      <c r="D61" s="600"/>
      <c r="E61" s="557"/>
      <c r="F61" s="557"/>
      <c r="G61" s="557"/>
      <c r="H61" s="557"/>
      <c r="I61" s="557"/>
      <c r="J61" s="605"/>
      <c r="K61" s="557"/>
      <c r="L61" s="636"/>
      <c r="M61" s="633"/>
    </row>
    <row r="62" spans="1:13" ht="30" customHeight="1">
      <c r="A62" s="653"/>
      <c r="B62" s="557"/>
      <c r="C62" s="600"/>
      <c r="D62" s="600"/>
      <c r="E62" s="558"/>
      <c r="F62" s="557"/>
      <c r="G62" s="557"/>
      <c r="H62" s="557"/>
      <c r="I62" s="557"/>
      <c r="J62" s="557"/>
      <c r="K62" s="557"/>
      <c r="L62" s="637"/>
      <c r="M62" s="633"/>
    </row>
    <row r="63" spans="1:13" ht="30" customHeight="1">
      <c r="A63" s="653"/>
      <c r="B63" s="557"/>
      <c r="C63" s="600"/>
      <c r="D63" s="600"/>
      <c r="E63" s="558"/>
      <c r="F63" s="557"/>
      <c r="G63" s="557"/>
      <c r="H63" s="557"/>
      <c r="I63" s="557"/>
      <c r="J63" s="557"/>
      <c r="K63" s="557"/>
      <c r="L63" s="632"/>
      <c r="M63" s="633"/>
    </row>
    <row r="64" spans="1:13" ht="30" customHeight="1">
      <c r="A64" s="653"/>
      <c r="B64" s="557"/>
      <c r="C64" s="600"/>
      <c r="D64" s="600"/>
      <c r="E64" s="557"/>
      <c r="F64" s="557"/>
      <c r="G64" s="557"/>
      <c r="H64" s="557"/>
      <c r="I64" s="606"/>
      <c r="J64" s="557"/>
      <c r="K64" s="557"/>
      <c r="L64" s="632"/>
      <c r="M64" s="633"/>
    </row>
    <row r="65" spans="1:13" ht="30" customHeight="1">
      <c r="A65" s="653"/>
      <c r="B65" s="557"/>
      <c r="C65" s="600"/>
      <c r="D65" s="600"/>
      <c r="E65" s="557"/>
      <c r="F65" s="607"/>
      <c r="G65" s="607"/>
      <c r="H65" s="607"/>
      <c r="I65" s="557"/>
      <c r="J65" s="557"/>
      <c r="K65" s="608"/>
      <c r="L65" s="632"/>
      <c r="M65" s="633"/>
    </row>
    <row r="66" spans="1:13" ht="30" customHeight="1">
      <c r="A66" s="653"/>
      <c r="B66" s="557"/>
      <c r="C66" s="600"/>
      <c r="D66" s="600"/>
      <c r="E66" s="557"/>
      <c r="F66" s="557"/>
      <c r="G66" s="557"/>
      <c r="H66" s="557"/>
      <c r="I66" s="557"/>
      <c r="J66" s="557"/>
      <c r="K66" s="557"/>
      <c r="L66" s="632"/>
      <c r="M66" s="633"/>
    </row>
    <row r="67" spans="1:13" ht="30" customHeight="1">
      <c r="A67" s="653"/>
      <c r="B67" s="557"/>
      <c r="C67" s="600"/>
      <c r="D67" s="600"/>
      <c r="E67" s="557"/>
      <c r="F67" s="557"/>
      <c r="G67" s="557"/>
      <c r="H67" s="557"/>
      <c r="I67" s="557"/>
      <c r="J67" s="557"/>
      <c r="K67" s="557"/>
      <c r="L67" s="632"/>
      <c r="M67" s="633"/>
    </row>
    <row r="68" spans="1:13" ht="30" customHeight="1">
      <c r="A68" s="653"/>
      <c r="B68" s="557"/>
      <c r="C68" s="600"/>
      <c r="D68" s="600"/>
      <c r="E68" s="557"/>
      <c r="F68" s="557"/>
      <c r="G68" s="557"/>
      <c r="H68" s="557"/>
      <c r="I68" s="558"/>
      <c r="J68" s="558"/>
      <c r="K68" s="557"/>
      <c r="L68" s="632"/>
      <c r="M68" s="633"/>
    </row>
    <row r="69" spans="1:13" ht="30" customHeight="1">
      <c r="A69" s="653"/>
      <c r="B69" s="557"/>
      <c r="C69" s="600"/>
      <c r="D69" s="600"/>
      <c r="E69" s="558"/>
      <c r="F69" s="557"/>
      <c r="G69" s="557"/>
      <c r="H69" s="557"/>
      <c r="I69" s="558"/>
      <c r="J69" s="558"/>
      <c r="K69" s="557"/>
      <c r="L69" s="632"/>
      <c r="M69" s="633"/>
    </row>
    <row r="70" spans="1:13" ht="30" customHeight="1">
      <c r="A70" s="653"/>
      <c r="B70" s="557"/>
      <c r="C70" s="600"/>
      <c r="D70" s="600"/>
      <c r="E70" s="558"/>
      <c r="F70" s="558"/>
      <c r="G70" s="558"/>
      <c r="H70" s="558"/>
      <c r="I70" s="557"/>
      <c r="J70" s="557"/>
      <c r="K70" s="557"/>
      <c r="M70" s="633"/>
    </row>
    <row r="71" spans="1:13" ht="30" customHeight="1">
      <c r="B71" s="557"/>
      <c r="C71" s="600"/>
      <c r="D71" s="600"/>
      <c r="E71" s="557"/>
      <c r="F71" s="557"/>
      <c r="G71" s="557"/>
      <c r="H71" s="557"/>
      <c r="I71" s="583"/>
      <c r="J71" s="558"/>
      <c r="K71" s="557"/>
      <c r="L71" s="639"/>
      <c r="M71" s="633"/>
    </row>
    <row r="72" spans="1:13" ht="30" customHeight="1">
      <c r="B72" s="557"/>
      <c r="F72" s="583"/>
      <c r="G72" s="583"/>
      <c r="H72" s="583"/>
      <c r="I72" s="606"/>
      <c r="J72" s="557"/>
      <c r="K72" s="557"/>
      <c r="L72" s="632"/>
      <c r="M72" s="633"/>
    </row>
    <row r="73" spans="1:13" ht="30" customHeight="1">
      <c r="B73" s="557"/>
      <c r="F73" s="557"/>
      <c r="G73" s="557"/>
      <c r="H73" s="557"/>
      <c r="I73" s="557"/>
      <c r="J73" s="557"/>
      <c r="K73" s="557"/>
      <c r="L73" s="640"/>
      <c r="M73" s="641"/>
    </row>
    <row r="74" spans="1:13" ht="30" customHeight="1">
      <c r="B74" s="557"/>
      <c r="F74" s="557"/>
      <c r="G74" s="557"/>
      <c r="H74" s="557"/>
      <c r="I74" s="557"/>
      <c r="K74" s="557"/>
    </row>
    <row r="75" spans="1:13" ht="30" customHeight="1">
      <c r="F75" s="557"/>
      <c r="G75" s="557"/>
      <c r="H75" s="557"/>
      <c r="I75" s="557"/>
      <c r="K75" s="557"/>
    </row>
    <row r="76" spans="1:13" ht="30" customHeight="1">
      <c r="F76" s="557"/>
      <c r="G76" s="557"/>
      <c r="H76" s="557"/>
      <c r="K76" s="557"/>
    </row>
    <row r="77" spans="1:13" ht="30" customHeight="1">
      <c r="F77" s="557"/>
      <c r="G77" s="557"/>
      <c r="H77" s="557"/>
      <c r="K77" s="560"/>
    </row>
    <row r="78" spans="1:13" ht="30" customHeight="1">
      <c r="F78" s="557"/>
      <c r="G78" s="557"/>
      <c r="H78" s="557"/>
    </row>
    <row r="79" spans="1:13" ht="30" customHeight="1">
      <c r="F79" s="558"/>
      <c r="G79" s="558"/>
      <c r="H79" s="558"/>
      <c r="I79" s="558"/>
      <c r="J79" s="558"/>
    </row>
    <row r="80" spans="1:13" ht="30" customHeight="1">
      <c r="F80" s="559"/>
      <c r="G80" s="559"/>
      <c r="H80" s="559"/>
      <c r="I80" s="559"/>
      <c r="J80" s="559"/>
    </row>
    <row r="81" spans="5:11" ht="30" customHeight="1">
      <c r="I81" s="606"/>
      <c r="J81" s="557"/>
      <c r="K81" s="557"/>
    </row>
    <row r="82" spans="5:11" ht="30" customHeight="1">
      <c r="E82" s="557"/>
      <c r="F82" s="557"/>
      <c r="G82" s="557"/>
      <c r="H82" s="557"/>
    </row>
    <row r="83" spans="5:11" ht="30" customHeight="1">
      <c r="E83" s="557"/>
      <c r="F83" s="557"/>
      <c r="G83" s="557"/>
      <c r="H83" s="557"/>
    </row>
    <row r="84" spans="5:11" ht="30" customHeight="1">
      <c r="E84" s="560"/>
      <c r="F84" s="560"/>
      <c r="G84" s="560"/>
      <c r="H84" s="560"/>
    </row>
    <row r="85" spans="5:11" ht="30" customHeight="1">
      <c r="E85" s="559"/>
      <c r="F85" s="559"/>
      <c r="G85" s="559"/>
      <c r="H85" s="559"/>
    </row>
    <row r="86" spans="5:11" ht="30" customHeight="1"/>
    <row r="87" spans="5:11" ht="30" customHeight="1"/>
    <row r="88" spans="5:11" ht="30" customHeight="1">
      <c r="E88" s="609"/>
      <c r="F88" s="609"/>
      <c r="G88" s="609"/>
      <c r="H88" s="609"/>
      <c r="I88" s="609"/>
      <c r="J88" s="609"/>
    </row>
    <row r="89" spans="5:11" ht="30" customHeight="1">
      <c r="I89" s="606"/>
    </row>
    <row r="90" spans="5:11" ht="30" customHeight="1">
      <c r="I90" s="606"/>
      <c r="J90" s="557"/>
      <c r="K90" s="557"/>
    </row>
    <row r="91" spans="5:11" ht="30" customHeight="1"/>
    <row r="92" spans="5:11" ht="30" customHeight="1"/>
  </sheetData>
  <mergeCells count="3">
    <mergeCell ref="A1:M2"/>
    <mergeCell ref="A3:M3"/>
    <mergeCell ref="A4:M4"/>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56FA7-6FC7-43C3-92C9-05058AB26E6E}">
  <dimension ref="A1:E18"/>
  <sheetViews>
    <sheetView workbookViewId="0">
      <selection activeCell="F4" sqref="F4"/>
    </sheetView>
  </sheetViews>
  <sheetFormatPr defaultRowHeight="12.75"/>
  <cols>
    <col min="1" max="1" width="26.7109375" customWidth="1"/>
    <col min="2" max="2" width="19.42578125" customWidth="1"/>
    <col min="3" max="3" width="22.140625" customWidth="1"/>
    <col min="4" max="4" width="21.42578125" customWidth="1"/>
    <col min="5" max="5" width="25.28515625" customWidth="1"/>
  </cols>
  <sheetData>
    <row r="1" spans="1:5">
      <c r="A1" s="577"/>
      <c r="B1" s="577"/>
      <c r="C1" s="577"/>
      <c r="D1" s="577"/>
      <c r="E1" s="577"/>
    </row>
    <row r="2" spans="1:5" ht="20.25">
      <c r="A2" s="578" t="s">
        <v>676</v>
      </c>
      <c r="B2" s="578"/>
      <c r="C2" s="578"/>
      <c r="D2" s="578"/>
      <c r="E2" s="578"/>
    </row>
    <row r="3" spans="1:5" ht="21" thickBot="1">
      <c r="A3" s="578" t="s">
        <v>677</v>
      </c>
      <c r="B3" s="578"/>
      <c r="C3" s="578"/>
      <c r="D3" s="578"/>
      <c r="E3" s="578"/>
    </row>
    <row r="4" spans="1:5" ht="21" thickBot="1">
      <c r="A4" s="561" t="s">
        <v>540</v>
      </c>
      <c r="B4" s="562" t="s">
        <v>678</v>
      </c>
      <c r="C4" s="562" t="s">
        <v>679</v>
      </c>
      <c r="D4" s="562" t="s">
        <v>680</v>
      </c>
      <c r="E4" s="562" t="s">
        <v>142</v>
      </c>
    </row>
    <row r="5" spans="1:5" ht="16.5" thickBot="1">
      <c r="A5" s="563" t="s">
        <v>681</v>
      </c>
      <c r="B5" s="564"/>
      <c r="C5" s="564"/>
      <c r="D5" s="564"/>
      <c r="E5" s="564"/>
    </row>
    <row r="6" spans="1:5" ht="16.5" thickBot="1">
      <c r="A6" s="565" t="s">
        <v>682</v>
      </c>
      <c r="B6" s="566">
        <v>14897947747.190001</v>
      </c>
      <c r="C6" s="566">
        <v>14700317313.85</v>
      </c>
      <c r="D6" s="566">
        <v>16113483121.450001</v>
      </c>
      <c r="E6" s="566">
        <v>45711748182.490005</v>
      </c>
    </row>
    <row r="7" spans="1:5" ht="16.5" thickBot="1">
      <c r="A7" s="563" t="s">
        <v>683</v>
      </c>
      <c r="B7" s="567"/>
      <c r="C7" s="567"/>
      <c r="D7" s="567"/>
      <c r="E7" s="568"/>
    </row>
    <row r="8" spans="1:5" ht="16.5" thickBot="1">
      <c r="A8" s="565" t="s">
        <v>682</v>
      </c>
      <c r="B8" s="566">
        <v>69184981715.550003</v>
      </c>
      <c r="C8" s="566">
        <v>31779137060.689999</v>
      </c>
      <c r="D8" s="566">
        <v>28027002739.73</v>
      </c>
      <c r="E8" s="566">
        <v>128991121515.97</v>
      </c>
    </row>
    <row r="9" spans="1:5" ht="16.5" thickBot="1">
      <c r="A9" s="563" t="s">
        <v>684</v>
      </c>
      <c r="B9" s="567"/>
      <c r="C9" s="567"/>
      <c r="D9" s="567"/>
      <c r="E9" s="568"/>
    </row>
    <row r="10" spans="1:5" ht="16.5" thickBot="1">
      <c r="A10" s="565" t="s">
        <v>682</v>
      </c>
      <c r="B10" s="569" t="s">
        <v>8</v>
      </c>
      <c r="C10" s="569">
        <v>3125000000</v>
      </c>
      <c r="D10" s="569">
        <v>3125000000</v>
      </c>
      <c r="E10" s="566">
        <v>6250000000</v>
      </c>
    </row>
    <row r="11" spans="1:5" ht="16.5" thickBot="1">
      <c r="A11" s="570" t="s">
        <v>632</v>
      </c>
      <c r="B11" s="571" t="s">
        <v>8</v>
      </c>
      <c r="C11" s="571" t="s">
        <v>8</v>
      </c>
      <c r="D11" s="571" t="s">
        <v>8</v>
      </c>
      <c r="E11" s="568"/>
    </row>
    <row r="12" spans="1:5" ht="16.5" thickBot="1">
      <c r="A12" s="572" t="s">
        <v>685</v>
      </c>
      <c r="B12" s="573"/>
      <c r="C12" s="573"/>
      <c r="D12" s="573"/>
      <c r="E12" s="566"/>
    </row>
    <row r="13" spans="1:5" ht="16.5" thickBot="1">
      <c r="A13" s="570" t="s">
        <v>682</v>
      </c>
      <c r="B13" s="568">
        <v>112381123.27</v>
      </c>
      <c r="C13" s="568">
        <v>100208236.88</v>
      </c>
      <c r="D13" s="568">
        <v>98031264.549999997</v>
      </c>
      <c r="E13" s="568">
        <v>310620624.69999999</v>
      </c>
    </row>
    <row r="14" spans="1:5" ht="16.5" thickBot="1">
      <c r="A14" s="572" t="s">
        <v>686</v>
      </c>
      <c r="B14" s="569" t="s">
        <v>8</v>
      </c>
      <c r="C14" s="569" t="s">
        <v>8</v>
      </c>
      <c r="D14" s="569" t="s">
        <v>8</v>
      </c>
      <c r="E14" s="566"/>
    </row>
    <row r="15" spans="1:5" ht="16.5" thickBot="1">
      <c r="A15" s="563" t="s">
        <v>687</v>
      </c>
      <c r="B15" s="574"/>
      <c r="C15" s="574"/>
      <c r="D15" s="574">
        <v>7849934246.5799999</v>
      </c>
      <c r="E15" s="568">
        <v>7849934246.5799999</v>
      </c>
    </row>
    <row r="16" spans="1:5" ht="16.5" thickBot="1">
      <c r="A16" s="572" t="s">
        <v>688</v>
      </c>
      <c r="B16" s="569" t="s">
        <v>8</v>
      </c>
      <c r="C16" s="569" t="s">
        <v>8</v>
      </c>
      <c r="D16" s="569" t="s">
        <v>8</v>
      </c>
      <c r="E16" s="566"/>
    </row>
    <row r="17" spans="1:5" ht="16.5" thickBot="1">
      <c r="A17" s="570" t="s">
        <v>682</v>
      </c>
      <c r="B17" s="575" t="s">
        <v>8</v>
      </c>
      <c r="C17" s="575" t="s">
        <v>8</v>
      </c>
      <c r="D17" s="575">
        <v>718532010.96000004</v>
      </c>
      <c r="E17" s="568">
        <v>718532010.96000004</v>
      </c>
    </row>
    <row r="18" spans="1:5" ht="16.5" thickBot="1">
      <c r="A18" s="572" t="s">
        <v>689</v>
      </c>
      <c r="B18" s="576">
        <v>84195310586.01001</v>
      </c>
      <c r="C18" s="576">
        <v>49704662611.419998</v>
      </c>
      <c r="D18" s="576">
        <v>55931983383.270004</v>
      </c>
      <c r="E18" s="566">
        <v>189831956580.70001</v>
      </c>
    </row>
  </sheetData>
  <mergeCells count="3">
    <mergeCell ref="A1:E1"/>
    <mergeCell ref="A2:E2"/>
    <mergeCell ref="A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44"/>
  <sheetViews>
    <sheetView topLeftCell="F1" workbookViewId="0">
      <selection activeCell="M43" sqref="M43"/>
    </sheetView>
  </sheetViews>
  <sheetFormatPr defaultRowHeight="12.75"/>
  <cols>
    <col min="2" max="2" width="17.140625" customWidth="1"/>
    <col min="3" max="3" width="20.42578125" customWidth="1"/>
    <col min="4" max="4" width="20" customWidth="1"/>
    <col min="5" max="5" width="25.28515625" customWidth="1"/>
    <col min="6" max="7" width="20.5703125" customWidth="1"/>
    <col min="8" max="8" width="21.5703125" customWidth="1"/>
    <col min="9" max="9" width="20" customWidth="1"/>
    <col min="10" max="10" width="20" style="437" customWidth="1"/>
    <col min="11" max="11" width="18.7109375" style="456" customWidth="1"/>
  </cols>
  <sheetData>
    <row r="2" spans="2:11" ht="15">
      <c r="B2" s="10" t="s">
        <v>139</v>
      </c>
    </row>
    <row r="3" spans="2:11" s="97" customFormat="1" ht="15">
      <c r="B3" s="76"/>
      <c r="C3" s="97">
        <v>2011</v>
      </c>
      <c r="D3" s="97">
        <v>2012</v>
      </c>
      <c r="E3" s="97">
        <v>2013</v>
      </c>
      <c r="F3" s="97">
        <v>2014</v>
      </c>
      <c r="G3" s="97">
        <v>2015</v>
      </c>
      <c r="H3" s="97">
        <v>2016</v>
      </c>
      <c r="I3" s="97">
        <v>2017</v>
      </c>
      <c r="J3" s="197" t="s">
        <v>517</v>
      </c>
      <c r="K3" s="479">
        <v>43617</v>
      </c>
    </row>
    <row r="4" spans="2:11" ht="15">
      <c r="B4" s="6" t="s">
        <v>144</v>
      </c>
      <c r="C4" s="77">
        <f>'External Debt Stock 2011'!E4</f>
        <v>33264962.440000001</v>
      </c>
      <c r="D4" s="77">
        <f>'External Debt Stock 2011'!E4</f>
        <v>33264962.440000001</v>
      </c>
      <c r="E4" s="77">
        <f>'External Debt Stock 2013'!F5</f>
        <v>34180112.329999998</v>
      </c>
      <c r="F4" s="77">
        <f>'External Debt Stock 2014'!F6</f>
        <v>33791420.920000002</v>
      </c>
      <c r="G4" s="77">
        <f>'External Debt Stock 2015'!F5</f>
        <v>41502309.090000004</v>
      </c>
      <c r="H4" s="77">
        <f>'External Debt Stock 2016'!F3</f>
        <v>41290438.920000002</v>
      </c>
      <c r="I4" s="125">
        <f>'External Debt Stock 30June 2017'!F5</f>
        <v>100951841.29000001</v>
      </c>
      <c r="J4" s="455">
        <f>'External Debt Stock 30June 2018'!G6</f>
        <v>100217589.59</v>
      </c>
      <c r="K4" s="477">
        <v>98028293.330000013</v>
      </c>
    </row>
    <row r="5" spans="2:11" ht="15">
      <c r="B5" s="6" t="s">
        <v>145</v>
      </c>
      <c r="C5" s="77">
        <f>'External Debt Stock 2011'!E5</f>
        <v>29107434.510000002</v>
      </c>
      <c r="D5" s="77">
        <f>'External Debt Stock 2011'!E5</f>
        <v>29107434.510000002</v>
      </c>
      <c r="E5" s="77">
        <f>'External Debt Stock 2013'!F6</f>
        <v>30556441.129999999</v>
      </c>
      <c r="F5" s="77">
        <f>'External Debt Stock 2014'!F7</f>
        <v>46775205.57</v>
      </c>
      <c r="G5" s="77">
        <f>'External Debt Stock 2015'!F6</f>
        <v>49056440.810000002</v>
      </c>
      <c r="H5" s="77">
        <f>'External Debt Stock 2016'!F4</f>
        <v>83731530.909999996</v>
      </c>
      <c r="I5" s="125">
        <f>'External Debt Stock 30June 2017'!F6</f>
        <v>53771280.68</v>
      </c>
      <c r="J5" s="455">
        <f>'External Debt Stock 30June 2018'!G7</f>
        <v>57860541.539999999</v>
      </c>
      <c r="K5" s="477">
        <v>100613674.40000001</v>
      </c>
    </row>
    <row r="6" spans="2:11" ht="15">
      <c r="B6" s="6" t="s">
        <v>146</v>
      </c>
      <c r="C6" s="77">
        <f>'External Debt Stock 2011'!E6</f>
        <v>62648075.210000001</v>
      </c>
      <c r="D6" s="77">
        <f>'External Debt Stock 2011'!E6</f>
        <v>62648075.210000001</v>
      </c>
      <c r="E6" s="77">
        <f>'External Debt Stock 2013'!F7</f>
        <v>61841809.850000001</v>
      </c>
      <c r="F6" s="77">
        <f>'External Debt Stock 2014'!F8</f>
        <v>58886640.859999999</v>
      </c>
      <c r="G6" s="77">
        <f>'External Debt Stock 2015'!F7</f>
        <v>52717441.229999997</v>
      </c>
      <c r="H6" s="77">
        <f>'External Debt Stock 2016'!F5</f>
        <v>50555649.25</v>
      </c>
      <c r="I6" s="125">
        <f>'External Debt Stock 30June 2017'!F7</f>
        <v>51109045.126999997</v>
      </c>
      <c r="J6" s="455">
        <f>'External Debt Stock 30June 2018'!G8</f>
        <v>48385866.530000001</v>
      </c>
      <c r="K6" s="477">
        <v>44935625.881181419</v>
      </c>
    </row>
    <row r="7" spans="2:11" ht="15">
      <c r="B7" s="6" t="s">
        <v>147</v>
      </c>
      <c r="C7" s="77">
        <f>'External Debt Stock 2011'!E7</f>
        <v>24446469.98</v>
      </c>
      <c r="D7" s="77">
        <f>'External Debt Stock 2011'!E7</f>
        <v>24446469.98</v>
      </c>
      <c r="E7" s="77">
        <f>'External Debt Stock 2013'!F8</f>
        <v>30323574.399999999</v>
      </c>
      <c r="F7" s="77">
        <f>'External Debt Stock 2014'!F9</f>
        <v>45154626.039999999</v>
      </c>
      <c r="G7" s="77">
        <f>'External Debt Stock 2015'!F8</f>
        <v>60781525.579999998</v>
      </c>
      <c r="H7" s="77">
        <f>'External Debt Stock 2016'!F6</f>
        <v>62883387.469999999</v>
      </c>
      <c r="I7" s="125">
        <f>'External Debt Stock 30June 2017'!F8</f>
        <v>85417943.709999993</v>
      </c>
      <c r="J7" s="455">
        <f>'External Debt Stock 30June 2018'!G9</f>
        <v>107438517.03</v>
      </c>
      <c r="K7" s="477">
        <v>111783998.8</v>
      </c>
    </row>
    <row r="8" spans="2:11" ht="15">
      <c r="B8" s="6" t="s">
        <v>148</v>
      </c>
      <c r="C8" s="77">
        <f>'External Debt Stock 2011'!E8</f>
        <v>63428015.530000001</v>
      </c>
      <c r="D8" s="77">
        <f>'External Debt Stock 2011'!E8</f>
        <v>63428015.530000001</v>
      </c>
      <c r="E8" s="77">
        <f>'External Debt Stock 2013'!F9</f>
        <v>70582915.209999993</v>
      </c>
      <c r="F8" s="77">
        <f>'External Debt Stock 2014'!F10</f>
        <v>87572428.680000007</v>
      </c>
      <c r="G8" s="77">
        <f>'External Debt Stock 2015'!F9</f>
        <v>85335689.099999994</v>
      </c>
      <c r="H8" s="77">
        <f>'External Debt Stock 2016'!F7</f>
        <v>97174751.480000004</v>
      </c>
      <c r="I8" s="125">
        <f>'External Debt Stock 30June 2017'!F9</f>
        <v>106800468.91</v>
      </c>
      <c r="J8" s="455">
        <f>'External Debt Stock 30June 2018'!G10</f>
        <v>134907612.91999999</v>
      </c>
      <c r="K8" s="477">
        <v>133705364.21981107</v>
      </c>
    </row>
    <row r="9" spans="2:11" ht="15">
      <c r="B9" s="6" t="s">
        <v>149</v>
      </c>
      <c r="C9" s="77">
        <f>'External Debt Stock 2011'!E9</f>
        <v>27447347.48</v>
      </c>
      <c r="D9" s="77">
        <f>'External Debt Stock 2011'!E9</f>
        <v>27447347.48</v>
      </c>
      <c r="E9" s="77">
        <f>'External Debt Stock 2013'!F10</f>
        <v>28662160.25</v>
      </c>
      <c r="F9" s="77">
        <f>'External Debt Stock 2014'!F11</f>
        <v>34832195.130000003</v>
      </c>
      <c r="G9" s="77">
        <f>'External Debt Stock 2015'!F10</f>
        <v>37602856.359999999</v>
      </c>
      <c r="H9" s="77">
        <f>'External Debt Stock 2016'!F8</f>
        <v>39252787.659999996</v>
      </c>
      <c r="I9" s="125">
        <f>'External Debt Stock 30June 2017'!F10</f>
        <v>47756175.630000003</v>
      </c>
      <c r="J9" s="455">
        <f>'External Debt Stock 30June 2018'!G11</f>
        <v>57256211.039999999</v>
      </c>
      <c r="K9" s="477">
        <v>56154690.840000004</v>
      </c>
    </row>
    <row r="10" spans="2:11" ht="15">
      <c r="B10" s="6" t="s">
        <v>150</v>
      </c>
      <c r="C10" s="77">
        <f>'External Debt Stock 2011'!E10</f>
        <v>26580524.859999999</v>
      </c>
      <c r="D10" s="77">
        <f>'External Debt Stock 2011'!E10</f>
        <v>26580524.859999999</v>
      </c>
      <c r="E10" s="77">
        <f>'External Debt Stock 2013'!F11</f>
        <v>30722987.68</v>
      </c>
      <c r="F10" s="77">
        <f>'External Debt Stock 2014'!F12</f>
        <v>33074189.469999999</v>
      </c>
      <c r="G10" s="77">
        <f>'External Debt Stock 2015'!F11</f>
        <v>35700600.770000003</v>
      </c>
      <c r="H10" s="77">
        <f>'External Debt Stock 2016'!F9</f>
        <v>34683473.859999999</v>
      </c>
      <c r="I10" s="125">
        <f>'External Debt Stock 30June 2017'!F11</f>
        <v>35249648.946999997</v>
      </c>
      <c r="J10" s="455">
        <f>'External Debt Stock 30June 2018'!G12</f>
        <v>34750363.399999999</v>
      </c>
      <c r="K10" s="477">
        <v>33936861.917170264</v>
      </c>
    </row>
    <row r="11" spans="2:11" ht="15">
      <c r="B11" s="6" t="s">
        <v>151</v>
      </c>
      <c r="C11" s="77">
        <f>'External Debt Stock 2011'!E11</f>
        <v>12957250.220000001</v>
      </c>
      <c r="D11" s="77">
        <f>'External Debt Stock 2011'!E11</f>
        <v>12957250.220000001</v>
      </c>
      <c r="E11" s="77">
        <f>'External Debt Stock 2013'!F12</f>
        <v>15585332.199999999</v>
      </c>
      <c r="F11" s="77">
        <f>'External Debt Stock 2014'!F13</f>
        <v>23067549.16</v>
      </c>
      <c r="G11" s="77">
        <f>'External Debt Stock 2015'!F12</f>
        <v>23189858.239999998</v>
      </c>
      <c r="H11" s="77">
        <f>'External Debt Stock 2016'!F10</f>
        <v>22068385.039999999</v>
      </c>
      <c r="I11" s="125">
        <f>'External Debt Stock 30June 2017'!F12</f>
        <v>22398372.739999998</v>
      </c>
      <c r="J11" s="455">
        <f>'External Debt Stock 30June 2018'!G13</f>
        <v>22292486.469999999</v>
      </c>
      <c r="K11" s="477">
        <v>21313198.490000002</v>
      </c>
    </row>
    <row r="12" spans="2:11" ht="15">
      <c r="B12" s="6" t="s">
        <v>152</v>
      </c>
      <c r="C12" s="77">
        <f>'External Debt Stock 2011'!E12</f>
        <v>107532721.29000001</v>
      </c>
      <c r="D12" s="77">
        <f>'External Debt Stock 2011'!E12</f>
        <v>107532721.29000001</v>
      </c>
      <c r="E12" s="77">
        <f>'External Debt Stock 2013'!F13</f>
        <v>121966922.51000001</v>
      </c>
      <c r="F12" s="77">
        <f>'External Debt Stock 2014'!F14</f>
        <v>141469661.94</v>
      </c>
      <c r="G12" s="77">
        <f>'External Debt Stock 2015'!F13</f>
        <v>136403069.66999999</v>
      </c>
      <c r="H12" s="77">
        <f>'External Debt Stock 2016'!F11</f>
        <v>114995639.01000001</v>
      </c>
      <c r="I12" s="125">
        <f>'External Debt Stock 30June 2017'!F13</f>
        <v>168501080.08000001</v>
      </c>
      <c r="J12" s="455">
        <f>'External Debt Stock 30June 2018'!G14</f>
        <v>193796061.81</v>
      </c>
      <c r="K12" s="477">
        <v>192730721.40650699</v>
      </c>
    </row>
    <row r="13" spans="2:11" ht="15">
      <c r="B13" s="6" t="s">
        <v>153</v>
      </c>
      <c r="C13" s="77">
        <f>'External Debt Stock 2011'!E13</f>
        <v>15404872.07</v>
      </c>
      <c r="D13" s="77">
        <f>'External Debt Stock 2011'!E13</f>
        <v>15404872.07</v>
      </c>
      <c r="E13" s="77">
        <f>'External Debt Stock 2013'!F14</f>
        <v>19665800.309999999</v>
      </c>
      <c r="F13" s="77">
        <f>'External Debt Stock 2014'!F15</f>
        <v>24233639.670000002</v>
      </c>
      <c r="G13" s="77">
        <f>'External Debt Stock 2015'!F14</f>
        <v>38792421.969999999</v>
      </c>
      <c r="H13" s="77">
        <f>'External Debt Stock 2016'!F12</f>
        <v>42318066.030000001</v>
      </c>
      <c r="I13" s="125">
        <f>'External Debt Stock 30June 2017'!F14</f>
        <v>54541370.479999997</v>
      </c>
      <c r="J13" s="455">
        <f>'External Debt Stock 30June 2018'!G15</f>
        <v>63825838.810000002</v>
      </c>
      <c r="K13" s="477">
        <v>62952056.490000002</v>
      </c>
    </row>
    <row r="14" spans="2:11" ht="15">
      <c r="B14" s="6" t="s">
        <v>154</v>
      </c>
      <c r="C14" s="77">
        <f>'External Debt Stock 2011'!E14</f>
        <v>41193845.859999999</v>
      </c>
      <c r="D14" s="77">
        <f>'External Debt Stock 2011'!E14</f>
        <v>41193845.859999999</v>
      </c>
      <c r="E14" s="77">
        <f>'External Debt Stock 2013'!F15</f>
        <v>43314886.43</v>
      </c>
      <c r="F14" s="77">
        <f>'External Debt Stock 2014'!F16</f>
        <v>45410518.380000003</v>
      </c>
      <c r="G14" s="77">
        <f>'External Debt Stock 2015'!F15</f>
        <v>47166600.060000002</v>
      </c>
      <c r="H14" s="77">
        <f>'External Debt Stock 2016'!F13</f>
        <v>46383284.020000003</v>
      </c>
      <c r="I14" s="125">
        <f>'External Debt Stock 30June 2017'!F15</f>
        <v>62496481.359999999</v>
      </c>
      <c r="J14" s="455">
        <f>'External Debt Stock 30June 2018'!G16</f>
        <v>67901721.069999993</v>
      </c>
      <c r="K14" s="477">
        <v>76044993.969999999</v>
      </c>
    </row>
    <row r="15" spans="2:11" ht="15">
      <c r="B15" s="6" t="s">
        <v>155</v>
      </c>
      <c r="C15" s="77">
        <f>'External Debt Stock 2011'!E15</f>
        <v>42514650.659999996</v>
      </c>
      <c r="D15" s="77">
        <f>'External Debt Stock 2011'!E15</f>
        <v>42514650.659999996</v>
      </c>
      <c r="E15" s="77">
        <f>'External Debt Stock 2013'!F16</f>
        <v>44292718.140000001</v>
      </c>
      <c r="F15" s="77">
        <f>'External Debt Stock 2014'!F17</f>
        <v>123128295.53</v>
      </c>
      <c r="G15" s="77">
        <f>'External Debt Stock 2015'!F16</f>
        <v>168186197.47999999</v>
      </c>
      <c r="H15" s="77">
        <f>'External Debt Stock 2016'!F14</f>
        <v>183641998.74000001</v>
      </c>
      <c r="I15" s="125">
        <f>'External Debt Stock 30June 2017'!F16</f>
        <v>213954599.08199999</v>
      </c>
      <c r="J15" s="455">
        <f>'External Debt Stock 30June 2018'!G17</f>
        <v>279029896.20999998</v>
      </c>
      <c r="K15" s="477">
        <v>277735972.77234107</v>
      </c>
    </row>
    <row r="16" spans="2:11" ht="15">
      <c r="B16" s="6" t="s">
        <v>156</v>
      </c>
      <c r="C16" s="77">
        <f>'External Debt Stock 2011'!E16</f>
        <v>34399021.5</v>
      </c>
      <c r="D16" s="77">
        <f>'External Debt Stock 2011'!E16</f>
        <v>34399021.5</v>
      </c>
      <c r="E16" s="77">
        <f>'External Debt Stock 2013'!F17</f>
        <v>37237967.18</v>
      </c>
      <c r="F16" s="77">
        <f>'External Debt Stock 2014'!F18</f>
        <v>46452932.149999999</v>
      </c>
      <c r="G16" s="77">
        <f>'External Debt Stock 2015'!F17</f>
        <v>54982558.299999997</v>
      </c>
      <c r="H16" s="77">
        <f>'External Debt Stock 2016'!F15</f>
        <v>56877230.799999997</v>
      </c>
      <c r="I16" s="125">
        <f>'External Debt Stock 30June 2017'!F17</f>
        <v>67257880.640000001</v>
      </c>
      <c r="J16" s="455">
        <f>'External Debt Stock 30June 2018'!G18</f>
        <v>97994770.659999996</v>
      </c>
      <c r="K16" s="477">
        <v>104771792.17651466</v>
      </c>
    </row>
    <row r="17" spans="2:11" ht="15">
      <c r="B17" s="6" t="s">
        <v>157</v>
      </c>
      <c r="C17" s="77">
        <f>'External Debt Stock 2011'!E17</f>
        <v>44895364.740000002</v>
      </c>
      <c r="D17" s="77">
        <f>'External Debt Stock 2011'!E17</f>
        <v>44895364.740000002</v>
      </c>
      <c r="E17" s="77">
        <f>'External Debt Stock 2013'!F18</f>
        <v>53166642.890000001</v>
      </c>
      <c r="F17" s="77">
        <f>'External Debt Stock 2014'!F19</f>
        <v>68928599.359999999</v>
      </c>
      <c r="G17" s="77">
        <f>'External Debt Stock 2015'!F18</f>
        <v>71828840.620000005</v>
      </c>
      <c r="H17" s="77">
        <f>'External Debt Stock 2016'!F16</f>
        <v>73588934.019999996</v>
      </c>
      <c r="I17" s="125">
        <f>'External Debt Stock 30June 2017'!F18</f>
        <v>116391687.55</v>
      </c>
      <c r="J17" s="455">
        <f>'External Debt Stock 30June 2018'!G19</f>
        <v>127952029.92</v>
      </c>
      <c r="K17" s="477">
        <v>125351839.26000001</v>
      </c>
    </row>
    <row r="18" spans="2:11" ht="15">
      <c r="B18" s="6" t="s">
        <v>158</v>
      </c>
      <c r="C18" s="77">
        <f>'External Debt Stock 2011'!E18</f>
        <v>28372666.879999999</v>
      </c>
      <c r="D18" s="77">
        <f>'External Debt Stock 2011'!E18</f>
        <v>28372666.879999999</v>
      </c>
      <c r="E18" s="77">
        <f>'External Debt Stock 2013'!F19</f>
        <v>33652015.789999999</v>
      </c>
      <c r="F18" s="77">
        <f>'External Debt Stock 2014'!F20</f>
        <v>39545598.759999998</v>
      </c>
      <c r="G18" s="77">
        <f>'External Debt Stock 2015'!F19</f>
        <v>39822769.289999999</v>
      </c>
      <c r="H18" s="77">
        <f>'External Debt Stock 2016'!F17</f>
        <v>37841651.380000003</v>
      </c>
      <c r="I18" s="125">
        <f>'External Debt Stock 30June 2017'!F19</f>
        <v>38754107.740000002</v>
      </c>
      <c r="J18" s="455">
        <f>'External Debt Stock 30June 2018'!G20</f>
        <v>38500292.18</v>
      </c>
      <c r="K18" s="477">
        <v>36960036.409999996</v>
      </c>
    </row>
    <row r="19" spans="2:11" ht="15">
      <c r="B19" s="6" t="s">
        <v>159</v>
      </c>
      <c r="C19" s="77">
        <f>'External Debt Stock 2011'!E19</f>
        <v>50277216.07</v>
      </c>
      <c r="D19" s="77">
        <f>'External Debt Stock 2011'!E19</f>
        <v>50277216.07</v>
      </c>
      <c r="E19" s="77">
        <f>'External Debt Stock 2013'!F20</f>
        <v>52712924.490000002</v>
      </c>
      <c r="F19" s="77">
        <f>'External Debt Stock 2014'!F21</f>
        <v>52949585.740000002</v>
      </c>
      <c r="G19" s="77">
        <f>'External Debt Stock 2015'!F20</f>
        <v>59163843.119999997</v>
      </c>
      <c r="H19" s="77">
        <f>'External Debt Stock 2016'!F18</f>
        <v>60217190.979999997</v>
      </c>
      <c r="I19" s="125">
        <f>'External Debt Stock 30June 2017'!F20</f>
        <v>61735029.230999999</v>
      </c>
      <c r="J19" s="455">
        <f>'External Debt Stock 30June 2018'!G21</f>
        <v>61277993.68</v>
      </c>
      <c r="K19" s="477">
        <v>68812739.829999998</v>
      </c>
    </row>
    <row r="20" spans="2:11" ht="15">
      <c r="B20" s="6" t="s">
        <v>160</v>
      </c>
      <c r="C20" s="77">
        <f>'External Debt Stock 2011'!E20</f>
        <v>27752300.120000001</v>
      </c>
      <c r="D20" s="77">
        <f>'External Debt Stock 2011'!E20</f>
        <v>27752300.120000001</v>
      </c>
      <c r="E20" s="77">
        <f>'External Debt Stock 2013'!F21</f>
        <v>35846252.030000001</v>
      </c>
      <c r="F20" s="77">
        <f>'External Debt Stock 2014'!F22</f>
        <v>35717805.700000003</v>
      </c>
      <c r="G20" s="77">
        <f>'External Debt Stock 2015'!F21</f>
        <v>34085704.850000001</v>
      </c>
      <c r="H20" s="77">
        <f>'External Debt Stock 2016'!F19</f>
        <v>32415951.199999999</v>
      </c>
      <c r="I20" s="125">
        <f>'External Debt Stock 30June 2017'!F21</f>
        <v>33198134.140000001</v>
      </c>
      <c r="J20" s="455">
        <f>'External Debt Stock 30June 2018'!G22</f>
        <v>32800038.170000002</v>
      </c>
      <c r="K20" s="477">
        <v>31550317.670000002</v>
      </c>
    </row>
    <row r="21" spans="2:11" ht="15">
      <c r="B21" s="6" t="s">
        <v>161</v>
      </c>
      <c r="C21" s="77">
        <f>'External Debt Stock 2011'!E21</f>
        <v>182261250.47</v>
      </c>
      <c r="D21" s="77">
        <f>'External Debt Stock 2011'!E21</f>
        <v>182261250.47</v>
      </c>
      <c r="E21" s="77">
        <f>'External Debt Stock 2013'!F22</f>
        <v>241309864.16999999</v>
      </c>
      <c r="F21" s="77">
        <f>'External Debt Stock 2014'!F23</f>
        <v>234416052.15000001</v>
      </c>
      <c r="G21" s="77">
        <f>'External Debt Stock 2015'!F22</f>
        <v>226368167.93000001</v>
      </c>
      <c r="H21" s="77">
        <f>'External Debt Stock 2016'!F20</f>
        <v>222882926.46000001</v>
      </c>
      <c r="I21" s="125">
        <f>'External Debt Stock 30June 2017'!F22</f>
        <v>232097155.44999999</v>
      </c>
      <c r="J21" s="455">
        <f>'External Debt Stock 30June 2018'!G23</f>
        <v>232965533.72999999</v>
      </c>
      <c r="K21" s="477">
        <v>223760252.12174875</v>
      </c>
    </row>
    <row r="22" spans="2:11" ht="15">
      <c r="B22" s="6" t="s">
        <v>162</v>
      </c>
      <c r="C22" s="77">
        <f>'External Debt Stock 2011'!E22</f>
        <v>59777794.579999998</v>
      </c>
      <c r="D22" s="77">
        <f>'External Debt Stock 2011'!E22</f>
        <v>59777794.579999998</v>
      </c>
      <c r="E22" s="77">
        <f>'External Debt Stock 2013'!F23</f>
        <v>63897444.170000002</v>
      </c>
      <c r="F22" s="77">
        <f>'External Debt Stock 2014'!F24</f>
        <v>59796931.030000001</v>
      </c>
      <c r="G22" s="77">
        <f>'External Debt Stock 2015'!F23</f>
        <v>57612298.939999998</v>
      </c>
      <c r="H22" s="77">
        <f>'External Debt Stock 2016'!F21</f>
        <v>58247338.909999996</v>
      </c>
      <c r="I22" s="125">
        <f>'External Debt Stock 30June 2017'!F23</f>
        <v>65971488.659999996</v>
      </c>
      <c r="J22" s="455">
        <f>'External Debt Stock 30June 2018'!G24</f>
        <v>65047427.460000001</v>
      </c>
      <c r="K22" s="477">
        <v>62219720.769999996</v>
      </c>
    </row>
    <row r="23" spans="2:11" ht="15">
      <c r="B23" s="6" t="s">
        <v>163</v>
      </c>
      <c r="C23" s="77">
        <f>'External Debt Stock 2011'!E23</f>
        <v>74138585.890000001</v>
      </c>
      <c r="D23" s="77">
        <f>'External Debt Stock 2011'!E23</f>
        <v>74138585.890000001</v>
      </c>
      <c r="E23" s="77">
        <f>'External Debt Stock 2013'!F24</f>
        <v>73725662.920000002</v>
      </c>
      <c r="F23" s="77">
        <f>'External Debt Stock 2014'!F25</f>
        <v>78925362.409999996</v>
      </c>
      <c r="G23" s="77">
        <f>'External Debt Stock 2015'!F24</f>
        <v>72153818.010000005</v>
      </c>
      <c r="H23" s="77">
        <f>'External Debt Stock 2016'!F22</f>
        <v>68060334.709999993</v>
      </c>
      <c r="I23" s="125">
        <f>'External Debt Stock 30June 2017'!F24</f>
        <v>67938632.886999995</v>
      </c>
      <c r="J23" s="455">
        <f>'External Debt Stock 30June 2018'!G25</f>
        <v>64757964.399999999</v>
      </c>
      <c r="K23" s="477">
        <v>61082288.267631397</v>
      </c>
    </row>
    <row r="24" spans="2:11" ht="15">
      <c r="B24" s="6" t="s">
        <v>164</v>
      </c>
      <c r="C24" s="77">
        <f>'External Debt Stock 2011'!E24</f>
        <v>48308816.939999998</v>
      </c>
      <c r="D24" s="77">
        <f>'External Debt Stock 2011'!E24</f>
        <v>48308816.939999998</v>
      </c>
      <c r="E24" s="77">
        <f>'External Debt Stock 2013'!F25</f>
        <v>46855525.420000002</v>
      </c>
      <c r="F24" s="77">
        <f>'External Debt Stock 2014'!F26</f>
        <v>43786053.640000001</v>
      </c>
      <c r="G24" s="77">
        <f>'External Debt Stock 2015'!F25</f>
        <v>45275904.280000001</v>
      </c>
      <c r="H24" s="77">
        <f>'External Debt Stock 2016'!F23</f>
        <v>46101478.450000003</v>
      </c>
      <c r="I24" s="125">
        <f>'External Debt Stock 30June 2017'!F25</f>
        <v>47332467.090000004</v>
      </c>
      <c r="J24" s="455">
        <f>'External Debt Stock 30June 2018'!G26</f>
        <v>46759780.420000002</v>
      </c>
      <c r="K24" s="477">
        <v>44918042.07</v>
      </c>
    </row>
    <row r="25" spans="2:11" ht="15">
      <c r="B25" s="6" t="s">
        <v>165</v>
      </c>
      <c r="C25" s="77">
        <f>'External Debt Stock 2011'!E25</f>
        <v>34303342.090000004</v>
      </c>
      <c r="D25" s="77">
        <f>'External Debt Stock 2011'!E25</f>
        <v>34303342.090000004</v>
      </c>
      <c r="E25" s="77">
        <f>'External Debt Stock 2013'!F26</f>
        <v>33960974.289999999</v>
      </c>
      <c r="F25" s="77">
        <f>'External Debt Stock 2014'!F27</f>
        <v>35787836.350000001</v>
      </c>
      <c r="G25" s="77">
        <f>'External Debt Stock 2015'!F26</f>
        <v>33632106.659999996</v>
      </c>
      <c r="H25" s="77">
        <f>'External Debt Stock 2016'!F24</f>
        <v>31947420.16</v>
      </c>
      <c r="I25" s="125">
        <f>'External Debt Stock 30June 2017'!F26</f>
        <v>32719347.57</v>
      </c>
      <c r="J25" s="455">
        <f>'External Debt Stock 30June 2018'!G27</f>
        <v>32371905.620000001</v>
      </c>
      <c r="K25" s="477">
        <v>31111476.949999999</v>
      </c>
    </row>
    <row r="26" spans="2:11" ht="15">
      <c r="B26" s="6" t="s">
        <v>166</v>
      </c>
      <c r="C26" s="77">
        <f>'External Debt Stock 2011'!E26</f>
        <v>43989319.829999998</v>
      </c>
      <c r="D26" s="77">
        <f>'External Debt Stock 2011'!E26</f>
        <v>43989319.829999998</v>
      </c>
      <c r="E26" s="77">
        <f>'External Debt Stock 2013'!F27</f>
        <v>45871785.310000002</v>
      </c>
      <c r="F26" s="77">
        <f>'External Debt Stock 2014'!F28</f>
        <v>52722198.82</v>
      </c>
      <c r="G26" s="77">
        <f>'External Debt Stock 2015'!F27</f>
        <v>51032662.689999998</v>
      </c>
      <c r="H26" s="77">
        <f>'External Debt Stock 2016'!F25</f>
        <v>48975899.490000002</v>
      </c>
      <c r="I26" s="125">
        <f>'External Debt Stock 30June 2017'!F27</f>
        <v>50202210.960000001</v>
      </c>
      <c r="J26" s="455">
        <f>'External Debt Stock 30June 2018'!G28</f>
        <v>49871457.189999998</v>
      </c>
      <c r="K26" s="477">
        <v>47961939.950000003</v>
      </c>
    </row>
    <row r="27" spans="2:11" ht="15">
      <c r="B27" s="6" t="s">
        <v>167</v>
      </c>
      <c r="C27" s="77">
        <f>'External Debt Stock 2011'!E27</f>
        <v>491847295.52999997</v>
      </c>
      <c r="D27" s="77">
        <f>'External Debt Stock 2011'!E27</f>
        <v>491847295.52999997</v>
      </c>
      <c r="E27" s="77">
        <f>'External Debt Stock 2013'!F28</f>
        <v>938135517.80999994</v>
      </c>
      <c r="F27" s="77">
        <f>'External Debt Stock 2014'!F29</f>
        <v>1169712848.6500001</v>
      </c>
      <c r="G27" s="77">
        <f>'External Debt Stock 2015'!F28</f>
        <v>1207900597.6500001</v>
      </c>
      <c r="H27" s="77">
        <f>'External Debt Stock 2016'!F26</f>
        <v>1380650731.0899999</v>
      </c>
      <c r="I27" s="125">
        <f>'External Debt Stock 30June 2017'!F28</f>
        <v>1446968827.8499999</v>
      </c>
      <c r="J27" s="455">
        <f>'External Debt Stock 30June 2018'!G29</f>
        <v>1451639937.8599999</v>
      </c>
      <c r="K27" s="477">
        <v>1421234576.5</v>
      </c>
    </row>
    <row r="28" spans="2:11" ht="15">
      <c r="B28" s="6" t="s">
        <v>168</v>
      </c>
      <c r="C28" s="77">
        <f>'External Debt Stock 2011'!E28</f>
        <v>37062758.789999999</v>
      </c>
      <c r="D28" s="77">
        <f>'External Debt Stock 2011'!E28</f>
        <v>37062758.789999999</v>
      </c>
      <c r="E28" s="77">
        <f>'External Debt Stock 2013'!F29</f>
        <v>47648079.920000002</v>
      </c>
      <c r="F28" s="77">
        <f>'External Debt Stock 2014'!F30</f>
        <v>49942696.579999998</v>
      </c>
      <c r="G28" s="77">
        <f>'External Debt Stock 2015'!F29</f>
        <v>53066146.920000002</v>
      </c>
      <c r="H28" s="77">
        <f>'External Debt Stock 2016'!F27</f>
        <v>56021853.270000003</v>
      </c>
      <c r="I28" s="125">
        <f>'External Debt Stock 30June 2017'!F29</f>
        <v>36274714.479999997</v>
      </c>
      <c r="J28" s="455">
        <f>'External Debt Stock 30June 2018'!G30</f>
        <v>61495066.439999998</v>
      </c>
      <c r="K28" s="477">
        <v>63768296.18</v>
      </c>
    </row>
    <row r="29" spans="2:11" ht="15">
      <c r="B29" s="6" t="s">
        <v>169</v>
      </c>
      <c r="C29" s="77">
        <f>'External Debt Stock 2011'!E29</f>
        <v>28142518.989999998</v>
      </c>
      <c r="D29" s="77">
        <f>'External Debt Stock 2011'!E29</f>
        <v>28142518.989999998</v>
      </c>
      <c r="E29" s="77">
        <f>'External Debt Stock 2013'!F30</f>
        <v>31750342.66</v>
      </c>
      <c r="F29" s="77">
        <f>'External Debt Stock 2014'!F31</f>
        <v>44750438.25</v>
      </c>
      <c r="G29" s="77">
        <f>'External Debt Stock 2015'!F30</f>
        <v>44780717.630000003</v>
      </c>
      <c r="H29" s="77">
        <f>'External Debt Stock 2016'!F28</f>
        <v>45349530.399999999</v>
      </c>
      <c r="I29" s="125">
        <f>'External Debt Stock 30June 2017'!F30</f>
        <v>46021892.362999998</v>
      </c>
      <c r="J29" s="455">
        <f>'External Debt Stock 30June 2018'!G31</f>
        <v>55747995.990000002</v>
      </c>
      <c r="K29" s="477">
        <v>65190776.878079198</v>
      </c>
    </row>
    <row r="30" spans="2:11" ht="15">
      <c r="B30" s="6" t="s">
        <v>170</v>
      </c>
      <c r="C30" s="77">
        <f>'External Debt Stock 2011'!E30</f>
        <v>94575129.900000006</v>
      </c>
      <c r="D30" s="77">
        <f>'External Debt Stock 2011'!E30</f>
        <v>94575129.900000006</v>
      </c>
      <c r="E30" s="77">
        <f>'External Debt Stock 2013'!F31</f>
        <v>116802098.95</v>
      </c>
      <c r="F30" s="77">
        <f>'External Debt Stock 2014'!F32</f>
        <v>109154553.08</v>
      </c>
      <c r="G30" s="77">
        <f>'External Debt Stock 2015'!F31</f>
        <v>103331349.94</v>
      </c>
      <c r="H30" s="77">
        <f>'External Debt Stock 2016'!F29</f>
        <v>103416368.77</v>
      </c>
      <c r="I30" s="125">
        <f>'External Debt Stock 30June 2017'!F31</f>
        <v>106249326.78</v>
      </c>
      <c r="J30" s="455">
        <f>'External Debt Stock 30June 2018'!G32</f>
        <v>105388666.18000001</v>
      </c>
      <c r="K30" s="477">
        <v>102154285.23</v>
      </c>
    </row>
    <row r="31" spans="2:11" ht="15">
      <c r="B31" s="6" t="s">
        <v>171</v>
      </c>
      <c r="C31" s="77">
        <f>'External Debt Stock 2011'!E31</f>
        <v>50022172.539999999</v>
      </c>
      <c r="D31" s="77">
        <f>'External Debt Stock 2011'!E31</f>
        <v>50022172.539999999</v>
      </c>
      <c r="E31" s="77">
        <f>'External Debt Stock 2013'!F32</f>
        <v>52134726.590000004</v>
      </c>
      <c r="F31" s="77">
        <f>'External Debt Stock 2014'!F33</f>
        <v>52688524.399999999</v>
      </c>
      <c r="G31" s="77">
        <f>'External Debt Stock 2015'!F32</f>
        <v>52089561.210000001</v>
      </c>
      <c r="H31" s="77">
        <f>'External Debt Stock 2016'!F30</f>
        <v>49527401.219999999</v>
      </c>
      <c r="I31" s="125">
        <f>'External Debt Stock 30June 2017'!F32</f>
        <v>50192398.390000001</v>
      </c>
      <c r="J31" s="455">
        <f>'External Debt Stock 30June 2018'!G33</f>
        <v>81417458.579999998</v>
      </c>
      <c r="K31" s="477">
        <v>78980779.090000004</v>
      </c>
    </row>
    <row r="32" spans="2:11" ht="15">
      <c r="B32" s="6" t="s">
        <v>172</v>
      </c>
      <c r="C32" s="77">
        <f>'External Debt Stock 2011'!E32</f>
        <v>61489569.100000001</v>
      </c>
      <c r="D32" s="77">
        <f>'External Debt Stock 2011'!E32</f>
        <v>61489569.100000001</v>
      </c>
      <c r="E32" s="77">
        <f>'External Debt Stock 2013'!F33</f>
        <v>61838048.100000001</v>
      </c>
      <c r="F32" s="77">
        <f>'External Debt Stock 2014'!F34</f>
        <v>74053294.390000001</v>
      </c>
      <c r="G32" s="77">
        <f>'External Debt Stock 2015'!F33</f>
        <v>76896131.150000006</v>
      </c>
      <c r="H32" s="77">
        <f>'External Debt Stock 2016'!F31</f>
        <v>70533845.790000007</v>
      </c>
      <c r="I32" s="125">
        <f>'External Debt Stock 30June 2017'!F33</f>
        <v>96347432.730000004</v>
      </c>
      <c r="J32" s="455">
        <f>'External Debt Stock 30June 2018'!G34</f>
        <v>101567066.28</v>
      </c>
      <c r="K32" s="477">
        <v>97496310.659999996</v>
      </c>
    </row>
    <row r="33" spans="2:11" ht="15">
      <c r="B33" s="6" t="s">
        <v>173</v>
      </c>
      <c r="C33" s="77">
        <f>'External Debt Stock 2011'!E33</f>
        <v>78085379.909999996</v>
      </c>
      <c r="D33" s="77">
        <f>'External Debt Stock 2011'!E33</f>
        <v>78085379.909999996</v>
      </c>
      <c r="E33" s="77">
        <f>'External Debt Stock 2013'!F34</f>
        <v>80201551.159999996</v>
      </c>
      <c r="F33" s="77">
        <f>'External Debt Stock 2014'!F35</f>
        <v>72350590.319999993</v>
      </c>
      <c r="G33" s="77">
        <f>'External Debt Stock 2015'!F34</f>
        <v>66754604.539999999</v>
      </c>
      <c r="H33" s="77">
        <f>'External Debt Stock 2016'!F32</f>
        <v>71913437.739999995</v>
      </c>
      <c r="I33" s="125">
        <f>'External Debt Stock 30June 2017'!F34</f>
        <v>84969188.760000005</v>
      </c>
      <c r="J33" s="455">
        <f>'External Debt Stock 30June 2018'!G35</f>
        <v>106334516.11</v>
      </c>
      <c r="K33" s="477">
        <v>136531758.11815849</v>
      </c>
    </row>
    <row r="34" spans="2:11" ht="15">
      <c r="B34" s="6" t="s">
        <v>174</v>
      </c>
      <c r="C34" s="77">
        <f>'External Debt Stock 2011'!E34</f>
        <v>20433976.300000001</v>
      </c>
      <c r="D34" s="77">
        <f>'External Debt Stock 2011'!E34</f>
        <v>20433976.300000001</v>
      </c>
      <c r="E34" s="77">
        <f>'External Debt Stock 2013'!F35</f>
        <v>22674216.600000001</v>
      </c>
      <c r="F34" s="77">
        <f>'External Debt Stock 2014'!F36</f>
        <v>30947579.75</v>
      </c>
      <c r="G34" s="77">
        <f>'External Debt Stock 2015'!F35</f>
        <v>30474421.989999998</v>
      </c>
      <c r="H34" s="77">
        <f>'External Debt Stock 2016'!F33</f>
        <v>29139067.379999999</v>
      </c>
      <c r="I34" s="125">
        <f>'External Debt Stock 30June 2017'!F35</f>
        <v>29731684.129999999</v>
      </c>
      <c r="J34" s="455">
        <f>'External Debt Stock 30June 2018'!G36</f>
        <v>29696386.149999999</v>
      </c>
      <c r="K34" s="477">
        <v>28491926.969999999</v>
      </c>
    </row>
    <row r="35" spans="2:11" ht="15">
      <c r="B35" s="6" t="s">
        <v>175</v>
      </c>
      <c r="C35" s="77">
        <f>'External Debt Stock 2011'!E35</f>
        <v>33859588.210000001</v>
      </c>
      <c r="D35" s="77">
        <f>'External Debt Stock 2011'!E35</f>
        <v>33859588.210000001</v>
      </c>
      <c r="E35" s="77">
        <f>'External Debt Stock 2013'!F36</f>
        <v>42690633.600000001</v>
      </c>
      <c r="F35" s="77">
        <f>'External Debt Stock 2014'!F37</f>
        <v>44725095.710000001</v>
      </c>
      <c r="G35" s="77">
        <f>'External Debt Stock 2015'!F36</f>
        <v>46922403.740000002</v>
      </c>
      <c r="H35" s="77">
        <f>'External Debt Stock 2016'!F34</f>
        <v>48256593.969999999</v>
      </c>
      <c r="I35" s="125">
        <f>'External Debt Stock 30June 2017'!F36</f>
        <v>66444316.770000003</v>
      </c>
      <c r="J35" s="455">
        <f>'External Debt Stock 30June 2018'!G37</f>
        <v>79520400.989999995</v>
      </c>
      <c r="K35" s="477">
        <v>80915343.530000001</v>
      </c>
    </row>
    <row r="36" spans="2:11" ht="15">
      <c r="B36" s="6" t="s">
        <v>176</v>
      </c>
      <c r="C36" s="77">
        <f>'External Debt Stock 2011'!E36</f>
        <v>40093825.619999997</v>
      </c>
      <c r="D36" s="77">
        <f>'External Debt Stock 2011'!E36</f>
        <v>40093825.619999997</v>
      </c>
      <c r="E36" s="77">
        <f>'External Debt Stock 2013'!F37</f>
        <v>44111989.859999999</v>
      </c>
      <c r="F36" s="77">
        <f>'External Debt Stock 2014'!F38</f>
        <v>44864819.460000001</v>
      </c>
      <c r="G36" s="77">
        <f>'External Debt Stock 2015'!F37</f>
        <v>41946527.109999999</v>
      </c>
      <c r="H36" s="77">
        <f>'External Debt Stock 2016'!F35</f>
        <v>39785679.950000003</v>
      </c>
      <c r="I36" s="125">
        <f>'External Debt Stock 30June 2017'!F37</f>
        <v>40787145.729999997</v>
      </c>
      <c r="J36" s="455">
        <f>'External Debt Stock 30June 2018'!G38</f>
        <v>40225935.909999996</v>
      </c>
      <c r="K36" s="477">
        <v>38594539.810000002</v>
      </c>
    </row>
    <row r="37" spans="2:11" ht="15">
      <c r="B37" s="6" t="s">
        <v>177</v>
      </c>
      <c r="C37" s="77">
        <f>'External Debt Stock 2011'!E37</f>
        <v>20396408.399999999</v>
      </c>
      <c r="D37" s="77">
        <f>'External Debt Stock 2011'!E37</f>
        <v>20396408.399999999</v>
      </c>
      <c r="E37" s="77">
        <f>'External Debt Stock 2013'!F38</f>
        <v>23554326.969999999</v>
      </c>
      <c r="F37" s="77">
        <f>'External Debt Stock 2014'!F39</f>
        <v>22780063.890000001</v>
      </c>
      <c r="G37" s="77">
        <f>'External Debt Stock 2015'!F38</f>
        <v>22934478.170000002</v>
      </c>
      <c r="H37" s="77">
        <f>'External Debt Stock 2016'!F36</f>
        <v>21926982.52</v>
      </c>
      <c r="I37" s="125">
        <f>'External Debt Stock 30June 2017'!F38</f>
        <v>22394566.859999999</v>
      </c>
      <c r="J37" s="455">
        <f>'External Debt Stock 30June 2018'!G39</f>
        <v>22113312.199999999</v>
      </c>
      <c r="K37" s="477">
        <v>21316143.050000001</v>
      </c>
    </row>
    <row r="38" spans="2:11" ht="15">
      <c r="B38" s="6" t="s">
        <v>178</v>
      </c>
      <c r="C38" s="77">
        <f>'External Debt Stock 2011'!E38</f>
        <v>31188905.449999999</v>
      </c>
      <c r="D38" s="77">
        <f>'External Debt Stock 2011'!E38</f>
        <v>31188905.449999999</v>
      </c>
      <c r="E38" s="77">
        <f>'External Debt Stock 2013'!F39</f>
        <v>33033729.59</v>
      </c>
      <c r="F38" s="77">
        <f>'External Debt Stock 2014'!F40</f>
        <v>31237619.25</v>
      </c>
      <c r="G38" s="77">
        <f>'External Debt Stock 2015'!F39</f>
        <v>30456120.370000001</v>
      </c>
      <c r="H38" s="77">
        <f>'External Debt Stock 2016'!F37</f>
        <v>28536278.899999999</v>
      </c>
      <c r="I38" s="125">
        <f>'External Debt Stock 30June 2017'!F39</f>
        <v>29229643.888</v>
      </c>
      <c r="J38" s="455">
        <f>'External Debt Stock 30June 2018'!G40</f>
        <v>28496975.620000001</v>
      </c>
      <c r="K38" s="477">
        <v>27242686.255851287</v>
      </c>
    </row>
    <row r="39" spans="2:11" ht="15">
      <c r="B39" s="6" t="s">
        <v>179</v>
      </c>
      <c r="C39" s="77">
        <f>'External Debt Stock 2011'!E39</f>
        <v>26305193.25</v>
      </c>
      <c r="D39" s="77">
        <f>'External Debt Stock 2011'!E39</f>
        <v>26305193.25</v>
      </c>
      <c r="E39" s="77">
        <f>'External Debt Stock 2013'!F40</f>
        <v>32292716.690000001</v>
      </c>
      <c r="F39" s="77">
        <f>'External Debt Stock 2014'!F41</f>
        <v>35547562.299999997</v>
      </c>
      <c r="G39" s="77">
        <f>'External Debt Stock 2015'!F40</f>
        <v>34919653.149999999</v>
      </c>
      <c r="H39" s="77">
        <f>'External Debt Stock 2016'!F38</f>
        <v>33614368.270000003</v>
      </c>
      <c r="I39" s="125">
        <f>'External Debt Stock 30June 2017'!F40</f>
        <v>34453627.729999997</v>
      </c>
      <c r="J39" s="455">
        <f>'External Debt Stock 30June 2018'!G41</f>
        <v>34244939.780000001</v>
      </c>
      <c r="K39" s="477">
        <v>33101729.890000004</v>
      </c>
    </row>
    <row r="40" spans="2:11" ht="15">
      <c r="B40" s="6" t="s">
        <v>180</v>
      </c>
      <c r="C40" s="77">
        <f>'External Debt Stock 2011'!E40</f>
        <v>36842710.880000003</v>
      </c>
      <c r="D40" s="77">
        <f>'External Debt Stock 2011'!E40</f>
        <v>36842710.880000003</v>
      </c>
      <c r="E40" s="77">
        <f>'External Debt Stock 2013'!F41</f>
        <v>39218574.390000001</v>
      </c>
      <c r="F40" s="77">
        <f>'External Debt Stock 2014'!F42</f>
        <v>36636548.579999998</v>
      </c>
      <c r="G40" s="77">
        <f>'External Debt Stock 2015'!F41</f>
        <v>35044755.920000002</v>
      </c>
      <c r="H40" s="77">
        <f>'External Debt Stock 2016'!F39</f>
        <v>32810348.600000001</v>
      </c>
      <c r="I40" s="125">
        <f>'External Debt Stock 30June 2017'!F41</f>
        <v>33553730.75</v>
      </c>
      <c r="J40" s="455">
        <f>'External Debt Stock 30June 2018'!G42</f>
        <v>32833430.199999999</v>
      </c>
      <c r="K40" s="477">
        <v>31215043.809999999</v>
      </c>
    </row>
    <row r="41" spans="2:11" s="79" customFormat="1" ht="15">
      <c r="B41" s="78" t="s">
        <v>188</v>
      </c>
      <c r="C41" s="95">
        <f>'External Debt Stock 2011'!E41</f>
        <v>2165347282.0900002</v>
      </c>
      <c r="D41" s="95">
        <f>'External Debt Stock 2011'!E41</f>
        <v>2165347282.0900002</v>
      </c>
      <c r="E41" s="95">
        <f>'External Debt Stock 2013'!F42</f>
        <v>2816019271.9899998</v>
      </c>
      <c r="F41" s="95">
        <f>'External Debt Stock 2014'!F43</f>
        <v>3265817562.0700002</v>
      </c>
      <c r="G41" s="95">
        <f>'External Debt Stock 2015'!F42</f>
        <v>3369911154.54</v>
      </c>
      <c r="H41" s="95">
        <f>'External Debt Stock 2016'!F40</f>
        <v>3567618236.8200002</v>
      </c>
      <c r="I41" s="128">
        <f>'External Debt Stock 30June 2017'!F42</f>
        <v>3940164947.1650004</v>
      </c>
      <c r="J41" s="128">
        <f>'External Debt Stock 30June 2018'!G43</f>
        <v>4248683988.1399994</v>
      </c>
      <c r="K41" s="478">
        <v>4274670093.9649944</v>
      </c>
    </row>
    <row r="42" spans="2:11" s="79" customFormat="1" ht="15">
      <c r="B42" s="80" t="s">
        <v>182</v>
      </c>
      <c r="C42" s="96">
        <f>'External Debt Stock 2011'!E42</f>
        <v>3501232617.9099998</v>
      </c>
      <c r="D42" s="96">
        <f>'External Debt Stock 2011'!E42</f>
        <v>3501232617.9099998</v>
      </c>
      <c r="E42" s="96">
        <f>'External Debt Stock 2013'!F43</f>
        <v>6005796877.9099998</v>
      </c>
      <c r="F42" s="96">
        <f>'External Debt Stock 2014'!F44</f>
        <v>6445631547.9300003</v>
      </c>
      <c r="G42" s="96">
        <f>'External Debt Stock 2015'!F43</f>
        <v>7348520340.2600002</v>
      </c>
      <c r="H42" s="96">
        <f>'External Debt Stock 2016'!F41</f>
        <v>7838658360.1800003</v>
      </c>
      <c r="I42" s="127">
        <f>'External Debt Stock 30June 2017'!F43</f>
        <v>11106845052.834999</v>
      </c>
      <c r="J42" s="127">
        <f>'External Debt Stock 30June 2018'!G44</f>
        <v>17834756936.860001</v>
      </c>
      <c r="K42" s="458">
        <v>22887963959.035004</v>
      </c>
    </row>
    <row r="43" spans="2:11" s="79" customFormat="1" ht="15">
      <c r="B43" s="81" t="s">
        <v>189</v>
      </c>
      <c r="C43" s="94">
        <f>'External Debt Stock 2011'!E43</f>
        <v>5666579900</v>
      </c>
      <c r="D43" s="94">
        <f>'External Debt Stock 2011'!E43</f>
        <v>5666579900</v>
      </c>
      <c r="E43" s="94">
        <f>'External Debt Stock 2013'!F44</f>
        <v>8821816149.8999996</v>
      </c>
      <c r="F43" s="94">
        <f>'External Debt Stock 2014'!F45</f>
        <v>9711449110</v>
      </c>
      <c r="G43" s="94">
        <f>'External Debt Stock 2015'!F44</f>
        <v>10718431494.799999</v>
      </c>
      <c r="H43" s="94">
        <f>'External Debt Stock 2016'!F42</f>
        <v>11406276597</v>
      </c>
      <c r="I43" s="126">
        <f>'External Debt Stock 30June 2017'!F44</f>
        <v>15047010000</v>
      </c>
      <c r="J43" s="126">
        <f>'External Debt Stock 30June 2018'!G45</f>
        <v>22083440925</v>
      </c>
      <c r="K43" s="458">
        <v>27162634053</v>
      </c>
    </row>
    <row r="44" spans="2:11" ht="15">
      <c r="B44" s="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43"/>
  <sheetViews>
    <sheetView topLeftCell="F23" workbookViewId="0">
      <selection activeCell="L43" sqref="L43"/>
    </sheetView>
  </sheetViews>
  <sheetFormatPr defaultRowHeight="12.75"/>
  <cols>
    <col min="2" max="2" width="22.5703125" customWidth="1"/>
    <col min="3" max="3" width="22.85546875" customWidth="1"/>
    <col min="4" max="4" width="27" customWidth="1"/>
    <col min="5" max="5" width="20" customWidth="1"/>
    <col min="6" max="6" width="22" customWidth="1"/>
    <col min="7" max="7" width="21.7109375" customWidth="1"/>
    <col min="8" max="8" width="21.28515625" customWidth="1"/>
    <col min="9" max="9" width="21" customWidth="1"/>
    <col min="10" max="10" width="28.85546875" style="30" customWidth="1"/>
    <col min="11" max="11" width="24.5703125" style="456" customWidth="1"/>
  </cols>
  <sheetData>
    <row r="2" spans="2:11" ht="15">
      <c r="B2" s="10" t="s">
        <v>139</v>
      </c>
    </row>
    <row r="3" spans="2:11" ht="15">
      <c r="B3" s="76"/>
      <c r="C3" s="33">
        <v>2011</v>
      </c>
      <c r="D3" s="33">
        <v>2012</v>
      </c>
      <c r="E3" s="33">
        <v>2013</v>
      </c>
      <c r="F3" s="33">
        <v>2014</v>
      </c>
      <c r="G3" s="33">
        <v>2015</v>
      </c>
      <c r="H3" s="33">
        <v>2016</v>
      </c>
      <c r="I3" s="33">
        <v>2017</v>
      </c>
      <c r="J3" s="197" t="s">
        <v>517</v>
      </c>
      <c r="K3" s="457">
        <v>43617</v>
      </c>
    </row>
    <row r="4" spans="2:11" ht="15">
      <c r="B4" s="6" t="s">
        <v>144</v>
      </c>
      <c r="C4" s="77">
        <f>'Domestic Debt Stock 2011'!C4</f>
        <v>24202240000</v>
      </c>
      <c r="D4" s="77">
        <f>'Domestic Debt Stock 2012'!C3</f>
        <v>8663790000</v>
      </c>
      <c r="E4" s="77">
        <f>'Domestic Debt Stock 2013'!C4</f>
        <v>31736723709.990002</v>
      </c>
      <c r="F4" s="77">
        <f>'Domestic Debt Stock 2014'!B5</f>
        <v>25126070.685099997</v>
      </c>
      <c r="G4" s="77">
        <f>'Domestic Debt Stock 2015'!C5</f>
        <v>33530526404.799999</v>
      </c>
      <c r="H4" s="77">
        <f>'Domestic Debt Stock 2016'!C4</f>
        <v>53525312006.519997</v>
      </c>
      <c r="I4" s="77">
        <f>'Domestic Debt Stock 30 June2017'!D5</f>
        <v>53525312006.519997</v>
      </c>
      <c r="J4" s="77">
        <f>'Domestic Debt Stock 30June 2018'!D7</f>
        <v>57467618625.510002</v>
      </c>
      <c r="K4" s="477">
        <v>68003077437.810005</v>
      </c>
    </row>
    <row r="5" spans="2:11" ht="15">
      <c r="B5" s="6" t="s">
        <v>145</v>
      </c>
      <c r="C5" s="77">
        <f>'Domestic Debt Stock 2011'!C5</f>
        <v>25954200000</v>
      </c>
      <c r="D5" s="77">
        <f>'Domestic Debt Stock 2012'!C4</f>
        <v>24284060000</v>
      </c>
      <c r="E5" s="77">
        <f>'Domestic Debt Stock 2013'!C5</f>
        <v>15976516325.57</v>
      </c>
      <c r="F5" s="77">
        <f>'Domestic Debt Stock 2014'!B6</f>
        <v>26443259639.889999</v>
      </c>
      <c r="G5" s="77">
        <f>'Domestic Debt Stock 2015'!C6</f>
        <v>47201622579.959999</v>
      </c>
      <c r="H5" s="77">
        <f>'Domestic Debt Stock 2016'!C5</f>
        <v>62157535395.459999</v>
      </c>
      <c r="I5" s="77">
        <f>'Domestic Debt Stock 30 June2017'!D6</f>
        <v>62157535395.460007</v>
      </c>
      <c r="J5" s="77">
        <f>'Domestic Debt Stock 30June 2018'!D8</f>
        <v>67460656267.079994</v>
      </c>
      <c r="K5" s="477">
        <v>95219782086.13501</v>
      </c>
    </row>
    <row r="6" spans="2:11" ht="15">
      <c r="B6" s="6" t="s">
        <v>146</v>
      </c>
      <c r="C6" s="77">
        <f>'Domestic Debt Stock 2011'!C6</f>
        <v>41253910000</v>
      </c>
      <c r="D6" s="77">
        <f>'Domestic Debt Stock 2012'!C5</f>
        <v>108889390000</v>
      </c>
      <c r="E6" s="77">
        <f>'Domestic Debt Stock 2013'!C6</f>
        <v>125037037605.7</v>
      </c>
      <c r="F6" s="77">
        <f>'Domestic Debt Stock 2014'!B7</f>
        <v>81756010209.949997</v>
      </c>
      <c r="G6" s="77">
        <f>'Domestic Debt Stock 2015'!C7</f>
        <v>147575744158.56</v>
      </c>
      <c r="H6" s="77">
        <f>'Domestic Debt Stock 2016'!C6</f>
        <v>155431513524.26999</v>
      </c>
      <c r="I6" s="77">
        <f>'Domestic Debt Stock 30 June2017'!D7</f>
        <v>155431513524.26999</v>
      </c>
      <c r="J6" s="77">
        <f>'Domestic Debt Stock 30June 2018'!D9</f>
        <v>179714994143.75</v>
      </c>
      <c r="K6" s="477">
        <v>206414472059.83002</v>
      </c>
    </row>
    <row r="7" spans="2:11" ht="15">
      <c r="B7" s="6" t="s">
        <v>147</v>
      </c>
      <c r="C7" s="77">
        <f>'Domestic Debt Stock 2011'!C7</f>
        <v>6403320000</v>
      </c>
      <c r="D7" s="77">
        <f>'Domestic Debt Stock 2012'!C6</f>
        <v>14299990000</v>
      </c>
      <c r="E7" s="77">
        <f>'Domestic Debt Stock 2013'!C7</f>
        <v>3025797046.6700001</v>
      </c>
      <c r="F7" s="77">
        <f>'Domestic Debt Stock 2014'!B8</f>
        <v>2876176930.0300002</v>
      </c>
      <c r="G7" s="77">
        <f>'Domestic Debt Stock 2015'!C8</f>
        <v>3575774874.9400001</v>
      </c>
      <c r="H7" s="77">
        <f>'Domestic Debt Stock 2016'!C7</f>
        <v>3993892365.1300001</v>
      </c>
      <c r="I7" s="77">
        <f>'Domestic Debt Stock 30 June2017'!D8</f>
        <v>3993892365.1300011</v>
      </c>
      <c r="J7" s="77">
        <f>'Domestic Debt Stock 30June 2018'!D10</f>
        <v>2612431503.8899999</v>
      </c>
      <c r="K7" s="477">
        <v>33431158600.070007</v>
      </c>
    </row>
    <row r="8" spans="2:11" ht="15">
      <c r="B8" s="6" t="s">
        <v>148</v>
      </c>
      <c r="C8" s="77">
        <f>'Domestic Debt Stock 2011'!C8</f>
        <v>18345730000</v>
      </c>
      <c r="D8" s="77">
        <f>'Domestic Debt Stock 2012'!C7</f>
        <v>18807270000</v>
      </c>
      <c r="E8" s="77">
        <f>'Domestic Debt Stock 2013'!C8</f>
        <v>16825508391.99</v>
      </c>
      <c r="F8" s="77">
        <f>'Domestic Debt Stock 2014'!B9</f>
        <v>27999814811.91</v>
      </c>
      <c r="G8" s="77">
        <f>'Domestic Debt Stock 2015'!C9</f>
        <v>57652771752.739998</v>
      </c>
      <c r="H8" s="77">
        <f>'Domestic Debt Stock 2016'!C8</f>
        <v>69988356863.979996</v>
      </c>
      <c r="I8" s="77">
        <f>'Domestic Debt Stock 30 June2017'!D9</f>
        <v>69988356863.980011</v>
      </c>
      <c r="J8" s="77">
        <f>'Domestic Debt Stock 30June 2018'!D11</f>
        <v>78076937314.819992</v>
      </c>
      <c r="K8" s="477">
        <v>97502601723.169998</v>
      </c>
    </row>
    <row r="9" spans="2:11" ht="15">
      <c r="B9" s="6" t="s">
        <v>149</v>
      </c>
      <c r="C9" s="77">
        <f>'Domestic Debt Stock 2011'!C9</f>
        <v>162822650000</v>
      </c>
      <c r="D9" s="77">
        <f>'Domestic Debt Stock 2012'!C8</f>
        <v>222401770000</v>
      </c>
      <c r="E9" s="77">
        <f>'Domestic Debt Stock 2013'!C9</f>
        <v>69513133900.539993</v>
      </c>
      <c r="F9" s="77">
        <f>'Domestic Debt Stock 2014'!B10</f>
        <v>91681863473.289993</v>
      </c>
      <c r="G9" s="77">
        <f>'Domestic Debt Stock 2015'!C10</f>
        <v>103374234640.82001</v>
      </c>
      <c r="H9" s="77">
        <f>'Domestic Debt Stock 2016'!C9</f>
        <v>140177083911.42001</v>
      </c>
      <c r="I9" s="77">
        <f>'Domestic Debt Stock 30 June2017'!D10</f>
        <v>140177083911.42001</v>
      </c>
      <c r="J9" s="77">
        <f>'Domestic Debt Stock 30June 2018'!D12</f>
        <v>123031521306.14001</v>
      </c>
      <c r="K9" s="477">
        <v>133339375587.91003</v>
      </c>
    </row>
    <row r="10" spans="2:11" ht="15">
      <c r="B10" s="6" t="s">
        <v>150</v>
      </c>
      <c r="C10" s="77">
        <f>'Domestic Debt Stock 2011'!C10</f>
        <v>16631140000</v>
      </c>
      <c r="D10" s="77">
        <f>'Domestic Debt Stock 2012'!C9</f>
        <v>24402440000</v>
      </c>
      <c r="E10" s="77">
        <f>'Domestic Debt Stock 2013'!C10</f>
        <v>24987874907.59</v>
      </c>
      <c r="F10" s="77">
        <f>'Domestic Debt Stock 2014'!B11</f>
        <v>17772056428.889999</v>
      </c>
      <c r="G10" s="77">
        <f>'Domestic Debt Stock 2015'!C11</f>
        <v>39944214752.449997</v>
      </c>
      <c r="H10" s="77">
        <f>'Domestic Debt Stock 2016'!C10</f>
        <v>63526706066.010002</v>
      </c>
      <c r="I10" s="77">
        <f>'Domestic Debt Stock 30 June2017'!D11</f>
        <v>63526706066.010002</v>
      </c>
      <c r="J10" s="77">
        <f>'Domestic Debt Stock 30June 2018'!D13</f>
        <v>92930649665.690002</v>
      </c>
      <c r="K10" s="477">
        <v>96905502591.022949</v>
      </c>
    </row>
    <row r="11" spans="2:11" ht="15">
      <c r="B11" s="6" t="s">
        <v>151</v>
      </c>
      <c r="C11" s="77">
        <f>'Domestic Debt Stock 2011'!C11</f>
        <v>1684560000</v>
      </c>
      <c r="D11" s="77">
        <f>'Domestic Debt Stock 2012'!C10</f>
        <v>24423200000</v>
      </c>
      <c r="E11" s="77">
        <f>'Domestic Debt Stock 2013'!C11</f>
        <v>23943150000</v>
      </c>
      <c r="F11" s="77">
        <f>'Domestic Debt Stock 2014'!B12</f>
        <v>22302790000</v>
      </c>
      <c r="G11" s="77">
        <f>'Domestic Debt Stock 2015'!C12</f>
        <v>22338730000</v>
      </c>
      <c r="H11" s="77">
        <f>'Domestic Debt Stock 2016'!C11</f>
        <v>30929430222.099998</v>
      </c>
      <c r="I11" s="77">
        <f>'Domestic Debt Stock 30 June2017'!D12</f>
        <v>30929430222.099995</v>
      </c>
      <c r="J11" s="77">
        <f>'Domestic Debt Stock 30June 2018'!D14</f>
        <v>77523662982.229996</v>
      </c>
      <c r="K11" s="477">
        <v>86861555192.240005</v>
      </c>
    </row>
    <row r="12" spans="2:11" ht="15">
      <c r="B12" s="6" t="s">
        <v>152</v>
      </c>
      <c r="C12" s="77">
        <f>'Domestic Debt Stock 2011'!C12</f>
        <v>90750050000</v>
      </c>
      <c r="D12" s="77">
        <f>'Domestic Debt Stock 2012'!C11</f>
        <v>90872910000</v>
      </c>
      <c r="E12" s="77">
        <f>'Domestic Debt Stock 2013'!C12</f>
        <v>116061634844.17999</v>
      </c>
      <c r="F12" s="77">
        <f>'Domestic Debt Stock 2014'!B13</f>
        <v>107342898378.22</v>
      </c>
      <c r="G12" s="77">
        <f>'Domestic Debt Stock 2015'!C13</f>
        <v>115522252057.75999</v>
      </c>
      <c r="H12" s="77">
        <f>'Domestic Debt Stock 2016'!C12</f>
        <v>128142093128.98</v>
      </c>
      <c r="I12" s="77">
        <f>'Domestic Debt Stock 30 June2017'!D13</f>
        <v>128142093128.98</v>
      </c>
      <c r="J12" s="77">
        <f>'Domestic Debt Stock 30June 2018'!D15</f>
        <v>124943613082.60999</v>
      </c>
      <c r="K12" s="477">
        <v>168819230129.37</v>
      </c>
    </row>
    <row r="13" spans="2:11" ht="15">
      <c r="B13" s="6" t="s">
        <v>153</v>
      </c>
      <c r="C13" s="77">
        <f>'Domestic Debt Stock 2011'!C13</f>
        <v>90843570000</v>
      </c>
      <c r="D13" s="77">
        <f>'Domestic Debt Stock 2012'!C12</f>
        <v>83684010000</v>
      </c>
      <c r="E13" s="77">
        <f>'Domestic Debt Stock 2013'!C13</f>
        <v>102100201248.42</v>
      </c>
      <c r="F13" s="77">
        <f>'Domestic Debt Stock 2014'!B14</f>
        <v>211953209702.67999</v>
      </c>
      <c r="G13" s="77">
        <f>'Domestic Debt Stock 2015'!C14</f>
        <v>320605705560.12</v>
      </c>
      <c r="H13" s="77">
        <f>'Domestic Debt Stock 2016'!C13</f>
        <v>241231439060.79001</v>
      </c>
      <c r="I13" s="77">
        <f>'Domestic Debt Stock 30 June2017'!D14</f>
        <v>241231439060.78995</v>
      </c>
      <c r="J13" s="77">
        <f>'Domestic Debt Stock 30June 2018'!D16</f>
        <v>222680606739.33997</v>
      </c>
      <c r="K13" s="477">
        <v>233564158885.47</v>
      </c>
    </row>
    <row r="14" spans="2:11" ht="15">
      <c r="B14" s="6" t="s">
        <v>154</v>
      </c>
      <c r="C14" s="77">
        <f>'Domestic Debt Stock 2011'!C14</f>
        <v>40239940000</v>
      </c>
      <c r="D14" s="77">
        <f>'Domestic Debt Stock 2012'!C13</f>
        <v>28895750000</v>
      </c>
      <c r="E14" s="77">
        <f>'Domestic Debt Stock 2013'!C14</f>
        <v>13236092949.91</v>
      </c>
      <c r="F14" s="77">
        <f>'Domestic Debt Stock 2014'!B15</f>
        <v>6954978600.1300001</v>
      </c>
      <c r="G14" s="77">
        <f>'Domestic Debt Stock 2015'!C15</f>
        <v>34168940626.650002</v>
      </c>
      <c r="H14" s="77">
        <f>'Domestic Debt Stock 2016'!C14</f>
        <v>28057144823.57</v>
      </c>
      <c r="I14" s="77">
        <f>'Domestic Debt Stock 30 June2017'!D15</f>
        <v>28057144823.569996</v>
      </c>
      <c r="J14" s="77">
        <f>'Domestic Debt Stock 30June 2018'!D17</f>
        <v>34515070111.769997</v>
      </c>
      <c r="K14" s="477">
        <v>42053162874.440002</v>
      </c>
    </row>
    <row r="15" spans="2:11" ht="15">
      <c r="B15" s="6" t="s">
        <v>155</v>
      </c>
      <c r="C15" s="77">
        <f>'Domestic Debt Stock 2011'!C15</f>
        <v>39044300000</v>
      </c>
      <c r="D15" s="77">
        <f>'Domestic Debt Stock 2012'!C14</f>
        <v>62274740000</v>
      </c>
      <c r="E15" s="77">
        <f>'Domestic Debt Stock 2013'!C15</f>
        <v>48190150127.260002</v>
      </c>
      <c r="F15" s="77">
        <f>'Domestic Debt Stock 2014'!B16</f>
        <v>40049999265.5</v>
      </c>
      <c r="G15" s="77">
        <f>'Domestic Debt Stock 2015'!C16</f>
        <v>46289079475.93</v>
      </c>
      <c r="H15" s="77">
        <f>'Domestic Debt Stock 2016'!C15</f>
        <v>45091949113.970001</v>
      </c>
      <c r="I15" s="77">
        <f>'Domestic Debt Stock 30 June2017'!D16</f>
        <v>45091949113.970001</v>
      </c>
      <c r="J15" s="77">
        <f>'Domestic Debt Stock 30June 2018'!D18</f>
        <v>69004633290.089996</v>
      </c>
      <c r="K15" s="477">
        <v>84002644092.959991</v>
      </c>
    </row>
    <row r="16" spans="2:11" ht="15">
      <c r="B16" s="6" t="s">
        <v>156</v>
      </c>
      <c r="C16" s="77">
        <f>'Domestic Debt Stock 2011'!C16</f>
        <v>23667510000</v>
      </c>
      <c r="D16" s="77">
        <f>'Domestic Debt Stock 2012'!C15</f>
        <v>39587700000</v>
      </c>
      <c r="E16" s="77">
        <f>'Domestic Debt Stock 2013'!C16</f>
        <v>22376368393.610001</v>
      </c>
      <c r="F16" s="77">
        <f>'Domestic Debt Stock 2014'!B17</f>
        <v>30460634167.790001</v>
      </c>
      <c r="G16" s="77">
        <f>'Domestic Debt Stock 2015'!C17</f>
        <v>52564975851.050003</v>
      </c>
      <c r="H16" s="77">
        <f>'Domestic Debt Stock 2016'!C16</f>
        <v>85049678107.889999</v>
      </c>
      <c r="I16" s="77">
        <f>'Domestic Debt Stock 30 June2017'!D17</f>
        <v>85049678107.889984</v>
      </c>
      <c r="J16" s="77">
        <f>'Domestic Debt Stock 30June 2018'!D19</f>
        <v>117724274041.26001</v>
      </c>
      <c r="K16" s="477">
        <v>86905756443.449997</v>
      </c>
    </row>
    <row r="17" spans="2:11" ht="15">
      <c r="B17" s="6" t="s">
        <v>157</v>
      </c>
      <c r="C17" s="77">
        <f>'Domestic Debt Stock 2011'!C17</f>
        <v>10887170000</v>
      </c>
      <c r="D17" s="77">
        <f>'Domestic Debt Stock 2012'!C16</f>
        <v>17354190000</v>
      </c>
      <c r="E17" s="77">
        <f>'Domestic Debt Stock 2013'!C17</f>
        <v>12061395495.120001</v>
      </c>
      <c r="F17" s="77">
        <f>'Domestic Debt Stock 2014'!B18</f>
        <v>22625689450.240002</v>
      </c>
      <c r="G17" s="77">
        <f>'Domestic Debt Stock 2015'!C18</f>
        <v>37550234882.489998</v>
      </c>
      <c r="H17" s="77">
        <f>'Domestic Debt Stock 2016'!C17</f>
        <v>48417542411.949997</v>
      </c>
      <c r="I17" s="77">
        <f>'Domestic Debt Stock 30 June2017'!D18</f>
        <v>48417542411.949989</v>
      </c>
      <c r="J17" s="77">
        <f>'Domestic Debt Stock 30June 2018'!D20</f>
        <v>61231913793.950005</v>
      </c>
      <c r="K17" s="477">
        <v>60151622506.869995</v>
      </c>
    </row>
    <row r="18" spans="2:11" ht="15">
      <c r="B18" s="6" t="s">
        <v>158</v>
      </c>
      <c r="C18" s="77">
        <f>'Domestic Debt Stock 2011'!C18</f>
        <v>7170420000</v>
      </c>
      <c r="D18" s="77">
        <f>'Domestic Debt Stock 2012'!C17</f>
        <v>30243540000</v>
      </c>
      <c r="E18" s="77">
        <f>'Domestic Debt Stock 2013'!C18</f>
        <v>27992839304.52</v>
      </c>
      <c r="F18" s="77">
        <f>'Domestic Debt Stock 2014'!B19</f>
        <v>29591442971.689999</v>
      </c>
      <c r="G18" s="77">
        <f>'Domestic Debt Stock 2015'!C19</f>
        <v>53454395426.580002</v>
      </c>
      <c r="H18" s="77">
        <f>'Domestic Debt Stock 2016'!C18</f>
        <v>48312227448.910004</v>
      </c>
      <c r="I18" s="77">
        <f>'Domestic Debt Stock 30 June2017'!D19</f>
        <v>48312227448.910004</v>
      </c>
      <c r="J18" s="77">
        <f>'Domestic Debt Stock 30June 2018'!D21</f>
        <v>41939190055.529999</v>
      </c>
      <c r="K18" s="477">
        <v>79634209227.234985</v>
      </c>
    </row>
    <row r="19" spans="2:11" ht="15">
      <c r="B19" s="6" t="s">
        <v>159</v>
      </c>
      <c r="C19" s="77">
        <f>'Domestic Debt Stock 2011'!C19</f>
        <v>25419400000</v>
      </c>
      <c r="D19" s="77">
        <f>'Domestic Debt Stock 2012'!C18</f>
        <v>16700730000</v>
      </c>
      <c r="E19" s="77">
        <f>'Domestic Debt Stock 2013'!C19</f>
        <v>12633534789.870001</v>
      </c>
      <c r="F19" s="77">
        <f>'Domestic Debt Stock 2014'!B20</f>
        <v>28946448914.259998</v>
      </c>
      <c r="G19" s="77">
        <f>'Domestic Debt Stock 2015'!C20</f>
        <v>71743513593.940002</v>
      </c>
      <c r="H19" s="77">
        <f>'Domestic Debt Stock 2016'!C19</f>
        <v>93267764679.139999</v>
      </c>
      <c r="I19" s="77">
        <f>'Domestic Debt Stock 30 June2017'!D20</f>
        <v>93267764679.139999</v>
      </c>
      <c r="J19" s="77">
        <f>'Domestic Debt Stock 30June 2018'!D22</f>
        <v>85432191992.419998</v>
      </c>
      <c r="K19" s="477">
        <v>148598063157.76999</v>
      </c>
    </row>
    <row r="20" spans="2:11" ht="15">
      <c r="B20" s="6" t="s">
        <v>160</v>
      </c>
      <c r="C20" s="77">
        <f>'Domestic Debt Stock 2011'!C20</f>
        <v>1590540000</v>
      </c>
      <c r="D20" s="77">
        <f>'Domestic Debt Stock 2012'!C19</f>
        <v>2081429999.9999998</v>
      </c>
      <c r="E20" s="77">
        <f>'Domestic Debt Stock 2013'!C20</f>
        <v>1612286807.2</v>
      </c>
      <c r="F20" s="77">
        <f>'Domestic Debt Stock 2014'!B21</f>
        <v>1569942087.01</v>
      </c>
      <c r="G20" s="77">
        <f>'Domestic Debt Stock 2015'!C21</f>
        <v>22194825541.330002</v>
      </c>
      <c r="H20" s="77">
        <f>'Domestic Debt Stock 2016'!C20</f>
        <v>19005549048.549999</v>
      </c>
      <c r="I20" s="77">
        <f>'Domestic Debt Stock 30 June2017'!D21</f>
        <v>23089259246.840004</v>
      </c>
      <c r="J20" s="77">
        <f>'Domestic Debt Stock 30June 2018'!D23</f>
        <v>34488374498.849998</v>
      </c>
      <c r="K20" s="477">
        <v>38673319242.360001</v>
      </c>
    </row>
    <row r="21" spans="2:11" ht="15">
      <c r="B21" s="6" t="s">
        <v>161</v>
      </c>
      <c r="C21" s="77">
        <f>'Domestic Debt Stock 2011'!C21</f>
        <v>34771710000</v>
      </c>
      <c r="D21" s="77">
        <f>'Domestic Debt Stock 2012'!C20</f>
        <v>22855930000</v>
      </c>
      <c r="E21" s="77">
        <f>'Domestic Debt Stock 2013'!C21</f>
        <v>9831844875.1399994</v>
      </c>
      <c r="F21" s="77">
        <f>'Domestic Debt Stock 2014'!B22</f>
        <v>16683751594.41</v>
      </c>
      <c r="G21" s="77">
        <f>'Domestic Debt Stock 2015'!C22</f>
        <v>49847912415.07</v>
      </c>
      <c r="H21" s="77">
        <f>'Domestic Debt Stock 2016'!C21</f>
        <v>63267471968.43</v>
      </c>
      <c r="I21" s="77">
        <f>'Domestic Debt Stock 30 June2017'!D22</f>
        <v>63276471968.43</v>
      </c>
      <c r="J21" s="77">
        <f>'Domestic Debt Stock 30June 2018'!D24</f>
        <v>75606381758.429993</v>
      </c>
      <c r="K21" s="477">
        <v>97264280664.139877</v>
      </c>
    </row>
    <row r="22" spans="2:11" ht="15">
      <c r="B22" s="6" t="s">
        <v>162</v>
      </c>
      <c r="C22" s="77">
        <f>'Domestic Debt Stock 2011'!C22</f>
        <v>5867290000</v>
      </c>
      <c r="D22" s="77">
        <f>'Domestic Debt Stock 2012'!C21</f>
        <v>5867290000</v>
      </c>
      <c r="E22" s="77">
        <f>'Domestic Debt Stock 2013'!C22</f>
        <v>32207008565.09</v>
      </c>
      <c r="F22" s="77">
        <f>'Domestic Debt Stock 2014'!B23</f>
        <v>31423625015.470001</v>
      </c>
      <c r="G22" s="77">
        <f>'Domestic Debt Stock 2015'!C23</f>
        <v>65007329454.769997</v>
      </c>
      <c r="H22" s="77">
        <f>'Domestic Debt Stock 2016'!C22</f>
        <v>93715181155.050003</v>
      </c>
      <c r="I22" s="77">
        <f>'Domestic Debt Stock 30 June2017'!D23</f>
        <v>93715181155.050003</v>
      </c>
      <c r="J22" s="77">
        <f>'Domestic Debt Stock 30June 2018'!D25</f>
        <v>95420104800.470016</v>
      </c>
      <c r="K22" s="477">
        <v>117339436693.46632</v>
      </c>
    </row>
    <row r="23" spans="2:11" ht="15">
      <c r="B23" s="6" t="s">
        <v>163</v>
      </c>
      <c r="C23" s="77">
        <f>'Domestic Debt Stock 2011'!C23</f>
        <v>2059880000</v>
      </c>
      <c r="D23" s="77">
        <f>'Domestic Debt Stock 2012'!C22</f>
        <v>918930000</v>
      </c>
      <c r="E23" s="77">
        <f>'Domestic Debt Stock 2013'!C23</f>
        <v>269653436</v>
      </c>
      <c r="F23" s="77">
        <f>'Domestic Debt Stock 2014'!B24</f>
        <v>586698899.55999994</v>
      </c>
      <c r="G23" s="77">
        <f>'Domestic Debt Stock 2015'!C24</f>
        <v>11495034109.559999</v>
      </c>
      <c r="H23" s="77">
        <f>'Domestic Debt Stock 2016'!C23</f>
        <v>21449608359</v>
      </c>
      <c r="I23" s="77">
        <f>'Domestic Debt Stock 30 June2017'!D24</f>
        <v>22251914749.629997</v>
      </c>
      <c r="J23" s="77">
        <f>'Domestic Debt Stock 30June 2018'!D26</f>
        <v>30852661159.099998</v>
      </c>
      <c r="K23" s="477">
        <v>66164163901.639999</v>
      </c>
    </row>
    <row r="24" spans="2:11" ht="15">
      <c r="B24" s="6" t="s">
        <v>164</v>
      </c>
      <c r="C24" s="77">
        <f>'Domestic Debt Stock 2011'!C24</f>
        <v>7291050000</v>
      </c>
      <c r="D24" s="77">
        <f>'Domestic Debt Stock 2012'!C23</f>
        <v>2716010000</v>
      </c>
      <c r="E24" s="77">
        <f>'Domestic Debt Stock 2013'!C24</f>
        <v>853678192</v>
      </c>
      <c r="F24" s="77">
        <f>'Domestic Debt Stock 2014'!B25</f>
        <v>17271445525.150002</v>
      </c>
      <c r="G24" s="77">
        <f>'Domestic Debt Stock 2015'!C25</f>
        <v>63793338564.489998</v>
      </c>
      <c r="H24" s="77">
        <f>'Domestic Debt Stock 2016'!C24</f>
        <v>20650989926.98</v>
      </c>
      <c r="I24" s="77">
        <f>'Domestic Debt Stock 30 June2017'!D25</f>
        <v>57902880330.070007</v>
      </c>
      <c r="J24" s="77">
        <f>'Domestic Debt Stock 30June 2018'!D27</f>
        <v>53874263625.129997</v>
      </c>
      <c r="K24" s="477">
        <v>59598378104.629997</v>
      </c>
    </row>
    <row r="25" spans="2:11" ht="15">
      <c r="B25" s="6" t="s">
        <v>165</v>
      </c>
      <c r="C25" s="77">
        <f>'Domestic Debt Stock 2011'!C25</f>
        <v>34122120000.000004</v>
      </c>
      <c r="D25" s="77">
        <f>'Domestic Debt Stock 2012'!C24</f>
        <v>14979190000</v>
      </c>
      <c r="E25" s="77">
        <f>'Domestic Debt Stock 2013'!C25</f>
        <v>7109873890.7200003</v>
      </c>
      <c r="F25" s="77">
        <f>'Domestic Debt Stock 2014'!B26</f>
        <v>10304743606.4</v>
      </c>
      <c r="G25" s="77">
        <f>'Domestic Debt Stock 2015'!C26</f>
        <v>42034626226.839996</v>
      </c>
      <c r="H25" s="77">
        <f>'Domestic Debt Stock 2016'!C25</f>
        <v>71381258449.389999</v>
      </c>
      <c r="I25" s="77">
        <f>'Domestic Debt Stock 30 June2017'!D26</f>
        <v>71381258449.389999</v>
      </c>
      <c r="J25" s="77">
        <f>'Domestic Debt Stock 30June 2018'!D28</f>
        <v>114332341233.39</v>
      </c>
      <c r="K25" s="477">
        <v>105135912916.85001</v>
      </c>
    </row>
    <row r="26" spans="2:11" ht="15">
      <c r="B26" s="6" t="s">
        <v>166</v>
      </c>
      <c r="C26" s="77">
        <f>'Domestic Debt Stock 2011'!C26</f>
        <v>25254470000</v>
      </c>
      <c r="D26" s="77">
        <f>'Domestic Debt Stock 2012'!C25</f>
        <v>29776560000</v>
      </c>
      <c r="E26" s="77">
        <f>'Domestic Debt Stock 2013'!C26</f>
        <v>22416654388.02</v>
      </c>
      <c r="F26" s="77">
        <f>'Domestic Debt Stock 2014'!B27</f>
        <v>22147544002.66</v>
      </c>
      <c r="G26" s="77">
        <f>'Domestic Debt Stock 2015'!C27</f>
        <v>31966815195.18</v>
      </c>
      <c r="H26" s="77">
        <f>'Domestic Debt Stock 2016'!C26</f>
        <v>38136723517.239998</v>
      </c>
      <c r="I26" s="77">
        <f>'Domestic Debt Stock 30 June2017'!D27</f>
        <v>38136723517.239998</v>
      </c>
      <c r="J26" s="77">
        <f>'Domestic Debt Stock 30June 2018'!D29</f>
        <v>40492924816.540001</v>
      </c>
      <c r="K26" s="477">
        <v>61335531821.693008</v>
      </c>
    </row>
    <row r="27" spans="2:11" ht="15">
      <c r="B27" s="6" t="s">
        <v>167</v>
      </c>
      <c r="C27" s="77">
        <f>'Domestic Debt Stock 2011'!C27</f>
        <v>157536160000</v>
      </c>
      <c r="D27" s="77">
        <f>'Domestic Debt Stock 2012'!C26</f>
        <v>230432880000</v>
      </c>
      <c r="E27" s="77">
        <f>'Domestic Debt Stock 2013'!C27</f>
        <v>278867066559.64001</v>
      </c>
      <c r="F27" s="77">
        <f>'Domestic Debt Stock 2014'!B28</f>
        <v>268065018273.51001</v>
      </c>
      <c r="G27" s="77">
        <f>'Domestic Debt Stock 2015'!C28</f>
        <v>218538866537.98999</v>
      </c>
      <c r="H27" s="77">
        <f>'Domestic Debt Stock 2016'!C27</f>
        <v>311755801825.03998</v>
      </c>
      <c r="I27" s="77">
        <f>'Domestic Debt Stock 30 June2017'!D28</f>
        <v>311755801825.03998</v>
      </c>
      <c r="J27" s="77">
        <f>'Domestic Debt Stock 30June 2018'!D30</f>
        <v>517367331872.95154</v>
      </c>
      <c r="K27" s="477">
        <v>479047606006.3197</v>
      </c>
    </row>
    <row r="28" spans="2:11" ht="15">
      <c r="B28" s="6" t="s">
        <v>168</v>
      </c>
      <c r="C28" s="77">
        <f>'Domestic Debt Stock 2011'!C28</f>
        <v>5336060000</v>
      </c>
      <c r="D28" s="77">
        <f>'Domestic Debt Stock 2012'!C27</f>
        <v>7096140000</v>
      </c>
      <c r="E28" s="77">
        <f>'Domestic Debt Stock 2013'!C28</f>
        <v>28848544842.82</v>
      </c>
      <c r="F28" s="77">
        <f>'Domestic Debt Stock 2014'!B29</f>
        <v>34525700406.599998</v>
      </c>
      <c r="G28" s="77">
        <f>'Domestic Debt Stock 2015'!C29</f>
        <v>40557054662.419998</v>
      </c>
      <c r="H28" s="77">
        <f>'Domestic Debt Stock 2016'!C28</f>
        <v>59033751798.5</v>
      </c>
      <c r="I28" s="77">
        <f>'Domestic Debt Stock 30 June2017'!D29</f>
        <v>59033751798.500008</v>
      </c>
      <c r="J28" s="77">
        <f>'Domestic Debt Stock 30June 2018'!D31</f>
        <v>70335662264.999985</v>
      </c>
      <c r="K28" s="477">
        <v>89953619684.920013</v>
      </c>
    </row>
    <row r="29" spans="2:11" ht="15">
      <c r="B29" s="6" t="s">
        <v>169</v>
      </c>
      <c r="C29" s="77">
        <f>'Domestic Debt Stock 2011'!C29</f>
        <v>16975509999.999998</v>
      </c>
      <c r="D29" s="77">
        <f>'Domestic Debt Stock 2012'!C28</f>
        <v>17802500000</v>
      </c>
      <c r="E29" s="77">
        <f>'Domestic Debt Stock 2013'!C29</f>
        <v>24731746161.25</v>
      </c>
      <c r="F29" s="77">
        <f>'Domestic Debt Stock 2014'!B30</f>
        <v>23454536266.470001</v>
      </c>
      <c r="G29" s="77">
        <f>'Domestic Debt Stock 2015'!C30</f>
        <v>21501786900.470001</v>
      </c>
      <c r="H29" s="77">
        <f>'Domestic Debt Stock 2016'!C29</f>
        <v>31984093598.830002</v>
      </c>
      <c r="I29" s="77">
        <f>'Domestic Debt Stock 30 June2017'!D30</f>
        <v>31984093598.830002</v>
      </c>
      <c r="J29" s="77">
        <f>'Domestic Debt Stock 30June 2018'!D32</f>
        <v>40300423742.82</v>
      </c>
      <c r="K29" s="477">
        <v>41792519380.330002</v>
      </c>
    </row>
    <row r="30" spans="2:11" ht="15">
      <c r="B30" s="6" t="s">
        <v>170</v>
      </c>
      <c r="C30" s="77">
        <f>'Domestic Debt Stock 2011'!C30</f>
        <v>30143970000</v>
      </c>
      <c r="D30" s="77">
        <f>'Domestic Debt Stock 2012'!C29</f>
        <v>45726560000</v>
      </c>
      <c r="E30" s="77">
        <f>'Domestic Debt Stock 2013'!C30</f>
        <v>58381996066.07</v>
      </c>
      <c r="F30" s="77">
        <f>'Domestic Debt Stock 2014'!B31</f>
        <v>70193522583.020004</v>
      </c>
      <c r="G30" s="77">
        <f>'Domestic Debt Stock 2015'!C31</f>
        <v>75921433395.589996</v>
      </c>
      <c r="H30" s="77">
        <f>'Domestic Debt Stock 2016'!C30</f>
        <v>75921433395.589996</v>
      </c>
      <c r="I30" s="77">
        <f>'Domestic Debt Stock 30 June2017'!D31</f>
        <v>75921433395.589996</v>
      </c>
      <c r="J30" s="77">
        <f>'Domestic Debt Stock 30June 2018'!D33</f>
        <v>104933290271.91</v>
      </c>
      <c r="K30" s="477">
        <v>95174172678.300018</v>
      </c>
    </row>
    <row r="31" spans="2:11" ht="15">
      <c r="B31" s="6" t="s">
        <v>171</v>
      </c>
      <c r="C31" s="77">
        <f>'Domestic Debt Stock 2011'!C31</f>
        <v>48369860000</v>
      </c>
      <c r="D31" s="77">
        <f>'Domestic Debt Stock 2012'!C30</f>
        <v>36518090000</v>
      </c>
      <c r="E31" s="77">
        <f>'Domestic Debt Stock 2013'!C31</f>
        <v>30883178135.700001</v>
      </c>
      <c r="F31" s="77">
        <f>'Domestic Debt Stock 2014'!B32</f>
        <v>19267663799.939999</v>
      </c>
      <c r="G31" s="77">
        <f>'Domestic Debt Stock 2015'!C32</f>
        <v>26647789528.580002</v>
      </c>
      <c r="H31" s="77">
        <f>'Domestic Debt Stock 2016'!C31</f>
        <v>53159719890.949997</v>
      </c>
      <c r="I31" s="77">
        <f>'Domestic Debt Stock 30 June2017'!D32</f>
        <v>53159719890.950005</v>
      </c>
      <c r="J31" s="77">
        <f>'Domestic Debt Stock 30June 2018'!D34</f>
        <v>50610170334.160004</v>
      </c>
      <c r="K31" s="477">
        <v>55524221404.560005</v>
      </c>
    </row>
    <row r="32" spans="2:11" ht="15">
      <c r="B32" s="6" t="s">
        <v>172</v>
      </c>
      <c r="C32" s="77">
        <f>'Domestic Debt Stock 2011'!C32</f>
        <v>5463640000</v>
      </c>
      <c r="D32" s="77">
        <f>'Domestic Debt Stock 2012'!C31</f>
        <v>38600000000</v>
      </c>
      <c r="E32" s="77">
        <f>'Domestic Debt Stock 2013'!C32</f>
        <v>41400000000</v>
      </c>
      <c r="F32" s="77">
        <f>'Domestic Debt Stock 2014'!B33</f>
        <v>37820826433.650002</v>
      </c>
      <c r="G32" s="77">
        <f>'Domestic Debt Stock 2015'!C33</f>
        <v>144699560798.75</v>
      </c>
      <c r="H32" s="77">
        <f>'Domestic Debt Stock 2016'!C32</f>
        <v>147069973626.48999</v>
      </c>
      <c r="I32" s="77">
        <f>'Domestic Debt Stock 30 June2017'!D33</f>
        <v>147069973626.49005</v>
      </c>
      <c r="J32" s="77">
        <f>'Domestic Debt Stock 30June 2018'!D35</f>
        <v>135831145633.27002</v>
      </c>
      <c r="K32" s="477">
        <v>144804503035.22998</v>
      </c>
    </row>
    <row r="33" spans="2:11" ht="15">
      <c r="B33" s="6" t="s">
        <v>173</v>
      </c>
      <c r="C33" s="77">
        <f>'Domestic Debt Stock 2011'!C33</f>
        <v>4808390000</v>
      </c>
      <c r="D33" s="77">
        <f>'Domestic Debt Stock 2012'!C32</f>
        <v>11726210000</v>
      </c>
      <c r="E33" s="77">
        <f>'Domestic Debt Stock 2013'!C33</f>
        <v>19106047344.259998</v>
      </c>
      <c r="F33" s="77">
        <f>'Domestic Debt Stock 2014'!B34</f>
        <v>12912635048.75</v>
      </c>
      <c r="G33" s="77">
        <f>'Domestic Debt Stock 2015'!C34</f>
        <v>47437006181.970001</v>
      </c>
      <c r="H33" s="77">
        <f>'Domestic Debt Stock 2016'!C33</f>
        <v>115886553198.89</v>
      </c>
      <c r="I33" s="77">
        <f>'Domestic Debt Stock 30 June2017'!D34</f>
        <v>115886553198.89</v>
      </c>
      <c r="J33" s="77">
        <f>'Domestic Debt Stock 30June 2018'!D36</f>
        <v>88003629720.819992</v>
      </c>
      <c r="K33" s="477">
        <v>99358565798.520004</v>
      </c>
    </row>
    <row r="34" spans="2:11" ht="15">
      <c r="B34" s="6" t="s">
        <v>174</v>
      </c>
      <c r="C34" s="77">
        <f>'Domestic Debt Stock 2011'!C34</f>
        <v>20908120000</v>
      </c>
      <c r="D34" s="77">
        <f>'Domestic Debt Stock 2012'!C33</f>
        <v>24117320000</v>
      </c>
      <c r="E34" s="77">
        <f>'Domestic Debt Stock 2013'!C34</f>
        <v>52416334018.769997</v>
      </c>
      <c r="F34" s="77">
        <f>'Domestic Debt Stock 2014'!B35</f>
        <v>78415069864.039993</v>
      </c>
      <c r="G34" s="77">
        <f>'Domestic Debt Stock 2015'!C35</f>
        <v>96204851687.470001</v>
      </c>
      <c r="H34" s="77">
        <f>'Domestic Debt Stock 2016'!C34</f>
        <v>110340669344.38</v>
      </c>
      <c r="I34" s="77">
        <f>'Domestic Debt Stock 30 June2017'!D35</f>
        <v>110340669344.38</v>
      </c>
      <c r="J34" s="77">
        <f>'Domestic Debt Stock 30June 2018'!D37</f>
        <v>121579460297.29002</v>
      </c>
      <c r="K34" s="477">
        <v>98356193262.554565</v>
      </c>
    </row>
    <row r="35" spans="2:11" ht="15">
      <c r="B35" s="6" t="s">
        <v>175</v>
      </c>
      <c r="C35" s="77">
        <f>'Domestic Debt Stock 2011'!C35</f>
        <v>83978390000</v>
      </c>
      <c r="D35" s="77">
        <f>'Domestic Debt Stock 2012'!C34</f>
        <v>81459190000</v>
      </c>
      <c r="E35" s="77">
        <f>'Domestic Debt Stock 2013'!C35</f>
        <v>129549646455</v>
      </c>
      <c r="F35" s="77">
        <f>'Domestic Debt Stock 2014'!B36</f>
        <v>91757565261.770004</v>
      </c>
      <c r="G35" s="77">
        <f>'Domestic Debt Stock 2015'!C36</f>
        <v>134966595276.75999</v>
      </c>
      <c r="H35" s="77">
        <f>'Domestic Debt Stock 2016'!C35</f>
        <v>142424091344</v>
      </c>
      <c r="I35" s="77">
        <f>'Domestic Debt Stock 30 June2017'!D36</f>
        <v>142424091344</v>
      </c>
      <c r="J35" s="77">
        <f>'Domestic Debt Stock 30June 2018'!D38</f>
        <v>191156694184.66</v>
      </c>
      <c r="K35" s="477">
        <v>266936225793.65356</v>
      </c>
    </row>
    <row r="36" spans="2:11" ht="15">
      <c r="B36" s="6" t="s">
        <v>176</v>
      </c>
      <c r="C36" s="77">
        <f>'Domestic Debt Stock 2011'!C36</f>
        <v>4902050000</v>
      </c>
      <c r="D36" s="77">
        <f>'Domestic Debt Stock 2012'!C35</f>
        <v>2997310000</v>
      </c>
      <c r="E36" s="77">
        <f>'Domestic Debt Stock 2013'!C36</f>
        <v>5739570055.3999996</v>
      </c>
      <c r="F36" s="77">
        <f>'Domestic Debt Stock 2014'!B37</f>
        <v>7650119372.3599997</v>
      </c>
      <c r="G36" s="77">
        <f>'Domestic Debt Stock 2015'!C37</f>
        <v>11658206030.82</v>
      </c>
      <c r="H36" s="77">
        <f>'Domestic Debt Stock 2016'!C36</f>
        <v>22450254651.139999</v>
      </c>
      <c r="I36" s="77">
        <f>'Domestic Debt Stock 30 June2017'!D37</f>
        <v>22450254651.139999</v>
      </c>
      <c r="J36" s="77">
        <f>'Domestic Debt Stock 30June 2018'!D39</f>
        <v>24891029854.579998</v>
      </c>
      <c r="K36" s="477">
        <v>33509692266.786697</v>
      </c>
    </row>
    <row r="37" spans="2:11" ht="15">
      <c r="B37" s="6" t="s">
        <v>177</v>
      </c>
      <c r="C37" s="77">
        <f>'Domestic Debt Stock 2011'!C37</f>
        <v>17974660000</v>
      </c>
      <c r="D37" s="77">
        <f>'Domestic Debt Stock 2012'!C36</f>
        <v>16701020000</v>
      </c>
      <c r="E37" s="77">
        <f>'Domestic Debt Stock 2013'!C37</f>
        <v>13883978775.15</v>
      </c>
      <c r="F37" s="77">
        <f>'Domestic Debt Stock 2014'!B38</f>
        <v>14395296518.42</v>
      </c>
      <c r="G37" s="77">
        <f>'Domestic Debt Stock 2015'!C38</f>
        <v>27646234687.080002</v>
      </c>
      <c r="H37" s="77">
        <f>'Domestic Debt Stock 2016'!C37</f>
        <v>38868702728.139999</v>
      </c>
      <c r="I37" s="77">
        <f>'Domestic Debt Stock 30 June2017'!D38</f>
        <v>38868702728.139999</v>
      </c>
      <c r="J37" s="77">
        <f>'Domestic Debt Stock 30June 2018'!D40</f>
        <v>59598963943.089996</v>
      </c>
      <c r="K37" s="477">
        <v>73466840201.252151</v>
      </c>
    </row>
    <row r="38" spans="2:11" ht="15">
      <c r="B38" s="6" t="s">
        <v>178</v>
      </c>
      <c r="C38" s="77">
        <f>'Domestic Debt Stock 2011'!C38</f>
        <v>2088400000</v>
      </c>
      <c r="D38" s="77">
        <f>'Domestic Debt Stock 2012'!C37</f>
        <v>3991220000</v>
      </c>
      <c r="E38" s="77">
        <f>'Domestic Debt Stock 2013'!C38</f>
        <v>1122635101.6600001</v>
      </c>
      <c r="F38" s="77">
        <f>'Domestic Debt Stock 2014'!B39</f>
        <v>1638440289.3599999</v>
      </c>
      <c r="G38" s="77">
        <f>'Domestic Debt Stock 2015'!C39</f>
        <v>3867455411.9000001</v>
      </c>
      <c r="H38" s="77">
        <f>'Domestic Debt Stock 2016'!C38</f>
        <v>13581297872.190001</v>
      </c>
      <c r="I38" s="77">
        <f>'Domestic Debt Stock 30 June2017'!D39</f>
        <v>13581297872.189999</v>
      </c>
      <c r="J38" s="77">
        <f>'Domestic Debt Stock 30June 2018'!D41</f>
        <v>27317264912.879997</v>
      </c>
      <c r="K38" s="477">
        <v>27465573418.765247</v>
      </c>
    </row>
    <row r="39" spans="2:11" ht="15">
      <c r="B39" s="6" t="s">
        <v>179</v>
      </c>
      <c r="C39" s="77">
        <f>'Domestic Debt Stock 2011'!C39</f>
        <v>12968380000</v>
      </c>
      <c r="D39" s="77">
        <f>'Domestic Debt Stock 2012'!C38</f>
        <v>15508110000</v>
      </c>
      <c r="E39" s="77">
        <f>'Domestic Debt Stock 2013'!C39</f>
        <v>28217646668.060001</v>
      </c>
      <c r="F39" s="77">
        <f>'Domestic Debt Stock 2014'!B40</f>
        <v>11072043395.459999</v>
      </c>
      <c r="G39" s="77">
        <f>'Domestic Debt Stock 2015'!C40</f>
        <v>46280694674.279999</v>
      </c>
      <c r="H39" s="77">
        <f>'Domestic Debt Stock 2016'!C39</f>
        <v>58321024470.389999</v>
      </c>
      <c r="I39" s="77">
        <f>'Domestic Debt Stock 30 June2017'!D40</f>
        <v>58321024470.389999</v>
      </c>
      <c r="J39" s="77">
        <f>'Domestic Debt Stock 30June 2018'!D42</f>
        <v>69923231483.130005</v>
      </c>
      <c r="K39" s="477">
        <v>61716954035.145767</v>
      </c>
    </row>
    <row r="40" spans="2:11" ht="15">
      <c r="B40" s="6" t="s">
        <v>180</v>
      </c>
      <c r="C40" s="77">
        <f>'Domestic Debt Stock 2011'!C40</f>
        <v>85563890000</v>
      </c>
      <c r="D40" s="77">
        <f>'Domestic Debt Stock 2012'!C39</f>
        <v>123992770000</v>
      </c>
      <c r="E40" s="77">
        <f>'Domestic Debt Stock 2013'!C40</f>
        <v>84324102643.490005</v>
      </c>
      <c r="F40" s="77">
        <f>'Domestic Debt Stock 2014'!B41</f>
        <v>110139173152.78999</v>
      </c>
      <c r="G40" s="77">
        <f>'Domestic Debt Stock 2015'!C41</f>
        <v>133900288428.2</v>
      </c>
      <c r="H40" s="77">
        <f>'Domestic Debt Stock 2016'!C40</f>
        <v>152804609025.29999</v>
      </c>
      <c r="I40" s="77">
        <f>'Domestic Debt Stock 30 June2017'!D41</f>
        <v>152804609025.29999</v>
      </c>
      <c r="J40" s="77">
        <f>'Domestic Debt Stock 30June 2018'!D43</f>
        <v>94115685075.019974</v>
      </c>
      <c r="K40" s="477">
        <v>132195733234.70003</v>
      </c>
    </row>
    <row r="41" spans="2:11" ht="15">
      <c r="B41" s="78" t="s">
        <v>188</v>
      </c>
      <c r="C41" s="92">
        <f>'Domestic Debt Stock 2011'!C41</f>
        <v>1233294650000</v>
      </c>
      <c r="D41" s="92">
        <f>'Domestic Debt Stock 2012'!C40</f>
        <v>1551650130000</v>
      </c>
      <c r="E41" s="92">
        <f>'Domestic Debt Stock 2013'!C41</f>
        <v>1537471452022.3799</v>
      </c>
      <c r="F41" s="92">
        <f>'Domestic Debt Stock 2014'!B42</f>
        <v>1655178705026.3701</v>
      </c>
      <c r="G41" s="92">
        <f>'Domestic Debt Stock 2015'!C42</f>
        <v>2503260422348.3101</v>
      </c>
      <c r="H41" s="92">
        <f>'Domestic Debt Stock 2016'!C41</f>
        <v>2958508428324.5601</v>
      </c>
      <c r="I41" s="92">
        <f>'Domestic Debt Stock 30 June2017'!D42</f>
        <v>3000655335316.5698</v>
      </c>
      <c r="J41" s="92">
        <f>'Domestic Debt Stock 30June 2018'!D44</f>
        <v>3477321000399.5713</v>
      </c>
      <c r="K41" s="478">
        <v>3966219816141.5698</v>
      </c>
    </row>
    <row r="42" spans="2:11" ht="15">
      <c r="B42" s="80" t="s">
        <v>182</v>
      </c>
      <c r="C42" s="93">
        <f>'Domestic Debt Stock 2011'!C42</f>
        <v>0</v>
      </c>
      <c r="D42" s="93">
        <f>'Domestic Debt Stock 2012'!C41</f>
        <v>0</v>
      </c>
      <c r="E42" s="93">
        <f>'Domestic Debt Stock 2013'!C42</f>
        <v>0</v>
      </c>
      <c r="F42" s="93">
        <f>'Domestic Debt Stock 2014'!B43</f>
        <v>0</v>
      </c>
      <c r="G42" s="93">
        <f>'Domestic Debt Stock 2015'!C43</f>
        <v>0</v>
      </c>
      <c r="H42" s="93"/>
      <c r="I42" s="93"/>
      <c r="J42" s="93">
        <v>12151437661592</v>
      </c>
      <c r="K42" s="478">
        <v>12774405701997</v>
      </c>
    </row>
    <row r="43" spans="2:11" ht="15">
      <c r="B43" s="81" t="s">
        <v>189</v>
      </c>
      <c r="C43" s="94">
        <f>'Domestic Debt Stock 2011'!C43</f>
        <v>0</v>
      </c>
      <c r="D43" s="94">
        <f>'Domestic Debt Stock 2012'!C42</f>
        <v>0</v>
      </c>
      <c r="E43" s="94">
        <f>'Domestic Debt Stock 2013'!C43</f>
        <v>0</v>
      </c>
      <c r="F43" s="94">
        <f>'Domestic Debt Stock 2014'!B44</f>
        <v>0</v>
      </c>
      <c r="G43" s="94">
        <f>'Domestic Debt Stock 2015'!C44</f>
        <v>0</v>
      </c>
      <c r="H43" s="94"/>
      <c r="I43" s="94"/>
      <c r="J43" s="94">
        <f>SUM(J41:J42)</f>
        <v>15628758661991.57</v>
      </c>
      <c r="K43" s="478">
        <v>16740625518138.57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Total National Debt Q2 2019</vt:lpstr>
      <vt:lpstr>national ext debt stock q22019 </vt:lpstr>
      <vt:lpstr>nation extern debtstock q2 2019</vt:lpstr>
      <vt:lpstr>FGN DomesticDebt Q22019 by type</vt:lpstr>
      <vt:lpstr>Q2 2019Dom Debt-States,FGN,FCT </vt:lpstr>
      <vt:lpstr>q2 2019 EXTERNAL DEBT SERVICE</vt:lpstr>
      <vt:lpstr>Q2 2019 DEBT SERVICE</vt:lpstr>
      <vt:lpstr>External Debt 2011-June 30 2019</vt:lpstr>
      <vt:lpstr>Domestic Debt 2011-June 30 2019</vt:lpstr>
      <vt:lpstr>External Debt Stock 2011</vt:lpstr>
      <vt:lpstr>External Debt Stock 2012</vt:lpstr>
      <vt:lpstr>External Debt Stock 2013</vt:lpstr>
      <vt:lpstr>External Debt Stock 2014</vt:lpstr>
      <vt:lpstr>External Debt Stock 2015</vt:lpstr>
      <vt:lpstr>External Debt Stock 2016</vt:lpstr>
      <vt:lpstr>External Debt Stock 30June 2017</vt:lpstr>
      <vt:lpstr>External Debt Stock 30June 2018</vt:lpstr>
      <vt:lpstr>Domestic Debt Stock 2011</vt:lpstr>
      <vt:lpstr>Domestic Debt Stock 2012</vt:lpstr>
      <vt:lpstr>Domestic Debt Stock 2013</vt:lpstr>
      <vt:lpstr>Domestic Debt Stock 2014</vt:lpstr>
      <vt:lpstr>Domestic Debt Stock 2015</vt:lpstr>
      <vt:lpstr>Domestic Debt Stock 2016</vt:lpstr>
      <vt:lpstr>Domestic Debt Stock 30 June2017</vt:lpstr>
      <vt:lpstr>Domestic Debt Stock 30June 2018</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Emuesiri Ojo</dc:creator>
  <cp:lastModifiedBy>Yemi Kale</cp:lastModifiedBy>
  <dcterms:created xsi:type="dcterms:W3CDTF">2017-04-26T11:10:34Z</dcterms:created>
  <dcterms:modified xsi:type="dcterms:W3CDTF">2019-10-16T13:05:36Z</dcterms:modified>
</cp:coreProperties>
</file>